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00" yWindow="390" windowWidth="13425" windowHeight="9795" firstSheet="1" activeTab="2"/>
  </bookViews>
  <sheets>
    <sheet name="Classement" sheetId="1" state="hidden" r:id="rId1"/>
    <sheet name="Explication" sheetId="6" r:id="rId2"/>
    <sheet name="Résultats" sheetId="2" r:id="rId3"/>
    <sheet name="Feuil1" sheetId="4" r:id="rId4"/>
    <sheet name="Feuil3" sheetId="3" r:id="rId5"/>
  </sheets>
  <definedNames>
    <definedName name="_xlnm.Print_Area" localSheetId="2">Résultats!$C$2:$AA$69</definedName>
  </definedNames>
  <calcPr calcId="125725"/>
</workbook>
</file>

<file path=xl/calcChain.xml><?xml version="1.0" encoding="utf-8"?>
<calcChain xmlns="http://schemas.openxmlformats.org/spreadsheetml/2006/main">
  <c r="AI5" i="2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4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4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4"/>
  <c r="X28" l="1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L7"/>
  <c r="L11"/>
  <c r="H4"/>
  <c r="F8"/>
  <c r="F7"/>
  <c r="F4"/>
  <c r="F5" s="1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5"/>
  <c r="X4"/>
  <c r="L4"/>
  <c r="S32"/>
  <c r="AF66" l="1"/>
  <c r="AF64"/>
  <c r="AF62"/>
  <c r="AF60"/>
  <c r="AF58"/>
  <c r="AF56"/>
  <c r="AF54"/>
  <c r="AF52"/>
  <c r="AF50"/>
  <c r="AF48"/>
  <c r="AF46"/>
  <c r="AF44"/>
  <c r="AF42"/>
  <c r="AF40"/>
  <c r="AF38"/>
  <c r="AF36"/>
  <c r="AF34"/>
  <c r="AF32"/>
  <c r="AF30"/>
  <c r="AF28"/>
  <c r="AF67"/>
  <c r="AF65"/>
  <c r="AF63"/>
  <c r="AF61"/>
  <c r="AF59"/>
  <c r="AF57"/>
  <c r="AF55"/>
  <c r="AF53"/>
  <c r="AF51"/>
  <c r="AF49"/>
  <c r="AF47"/>
  <c r="AF45"/>
  <c r="AF43"/>
  <c r="AF41"/>
  <c r="AF39"/>
  <c r="AF37"/>
  <c r="AF35"/>
  <c r="AF33"/>
  <c r="AF31"/>
  <c r="AF29"/>
  <c r="AJ67"/>
  <c r="AJ65"/>
  <c r="AJ63"/>
  <c r="AJ61"/>
  <c r="AJ59"/>
  <c r="AJ57"/>
  <c r="AJ55"/>
  <c r="AJ53"/>
  <c r="AJ51"/>
  <c r="AJ49"/>
  <c r="AJ47"/>
  <c r="AJ45"/>
  <c r="AJ43"/>
  <c r="AJ41"/>
  <c r="AJ39"/>
  <c r="AJ37"/>
  <c r="AJ35"/>
  <c r="AJ33"/>
  <c r="AJ31"/>
  <c r="AJ29"/>
  <c r="AJ66"/>
  <c r="AJ64"/>
  <c r="AJ62"/>
  <c r="AJ60"/>
  <c r="AJ58"/>
  <c r="AJ56"/>
  <c r="AJ54"/>
  <c r="AJ52"/>
  <c r="AJ50"/>
  <c r="AJ48"/>
  <c r="AJ46"/>
  <c r="AJ44"/>
  <c r="AJ42"/>
  <c r="AJ40"/>
  <c r="AJ38"/>
  <c r="AJ36"/>
  <c r="AJ34"/>
  <c r="AJ32"/>
  <c r="AJ30"/>
  <c r="F6"/>
  <c r="N11"/>
  <c r="N10"/>
  <c r="N9"/>
  <c r="N8"/>
  <c r="H83"/>
  <c r="G83"/>
  <c r="F83"/>
  <c r="H82"/>
  <c r="G82"/>
  <c r="F82"/>
  <c r="H81"/>
  <c r="F81"/>
  <c r="H80"/>
  <c r="G80"/>
  <c r="F80"/>
  <c r="H79"/>
  <c r="G79"/>
  <c r="F79"/>
  <c r="H78"/>
  <c r="G78"/>
  <c r="F78"/>
  <c r="H77"/>
  <c r="F77"/>
  <c r="H76"/>
  <c r="G76"/>
  <c r="F76"/>
  <c r="H75"/>
  <c r="G75"/>
  <c r="F75"/>
  <c r="H74"/>
  <c r="G74"/>
  <c r="F74"/>
  <c r="H73"/>
  <c r="F73"/>
  <c r="H72"/>
  <c r="G72"/>
  <c r="F72"/>
  <c r="H71"/>
  <c r="G71"/>
  <c r="F71"/>
  <c r="H70"/>
  <c r="G70"/>
  <c r="F70"/>
  <c r="H69"/>
  <c r="F69"/>
  <c r="H68"/>
  <c r="G68"/>
  <c r="F68"/>
  <c r="H67"/>
  <c r="G67"/>
  <c r="F67"/>
  <c r="H66"/>
  <c r="G66"/>
  <c r="F66"/>
  <c r="H65"/>
  <c r="F65"/>
  <c r="H64"/>
  <c r="G64"/>
  <c r="F64"/>
  <c r="H63"/>
  <c r="G63"/>
  <c r="F63"/>
  <c r="H62"/>
  <c r="G62"/>
  <c r="F62"/>
  <c r="H61"/>
  <c r="F61"/>
  <c r="H60"/>
  <c r="G60"/>
  <c r="F60"/>
  <c r="H59"/>
  <c r="G59"/>
  <c r="F59"/>
  <c r="H58"/>
  <c r="G58"/>
  <c r="F58"/>
  <c r="H57"/>
  <c r="F57"/>
  <c r="H56"/>
  <c r="G56"/>
  <c r="F56"/>
  <c r="H55"/>
  <c r="G55"/>
  <c r="F55"/>
  <c r="H54"/>
  <c r="G54"/>
  <c r="F54"/>
  <c r="H53"/>
  <c r="F53"/>
  <c r="H52"/>
  <c r="G52"/>
  <c r="F52"/>
  <c r="H51"/>
  <c r="G51"/>
  <c r="F51"/>
  <c r="H50"/>
  <c r="G50"/>
  <c r="F50"/>
  <c r="H49"/>
  <c r="F49"/>
  <c r="H48"/>
  <c r="G48"/>
  <c r="F48"/>
  <c r="H47"/>
  <c r="G47"/>
  <c r="F47"/>
  <c r="H46"/>
  <c r="G46"/>
  <c r="F46"/>
  <c r="H45"/>
  <c r="F45"/>
  <c r="H44"/>
  <c r="G44"/>
  <c r="F44"/>
  <c r="H43"/>
  <c r="G43"/>
  <c r="F43"/>
  <c r="H42"/>
  <c r="G42"/>
  <c r="F42"/>
  <c r="H41"/>
  <c r="F41"/>
  <c r="H40"/>
  <c r="G40"/>
  <c r="F40"/>
  <c r="H39"/>
  <c r="G39"/>
  <c r="F39"/>
  <c r="H38"/>
  <c r="G38"/>
  <c r="F38"/>
  <c r="H37"/>
  <c r="F37"/>
  <c r="H36"/>
  <c r="G36"/>
  <c r="F36"/>
  <c r="H35"/>
  <c r="G35"/>
  <c r="F35"/>
  <c r="H34"/>
  <c r="G34"/>
  <c r="H33"/>
  <c r="H32"/>
  <c r="G32"/>
  <c r="F32"/>
  <c r="F34" s="1"/>
  <c r="H31"/>
  <c r="G31"/>
  <c r="F31"/>
  <c r="H30"/>
  <c r="G30"/>
  <c r="H29"/>
  <c r="H28"/>
  <c r="G28"/>
  <c r="F28"/>
  <c r="F30" s="1"/>
  <c r="F24"/>
  <c r="F26" s="1"/>
  <c r="F20"/>
  <c r="F25"/>
  <c r="T83"/>
  <c r="S83"/>
  <c r="R83"/>
  <c r="T82"/>
  <c r="S82"/>
  <c r="R82"/>
  <c r="T81"/>
  <c r="R81"/>
  <c r="T80"/>
  <c r="S80"/>
  <c r="R80"/>
  <c r="T79"/>
  <c r="S79"/>
  <c r="R79"/>
  <c r="T78"/>
  <c r="S78"/>
  <c r="R78"/>
  <c r="T77"/>
  <c r="R77"/>
  <c r="T76"/>
  <c r="S76"/>
  <c r="R76"/>
  <c r="N83"/>
  <c r="M83"/>
  <c r="L83"/>
  <c r="N82"/>
  <c r="M82"/>
  <c r="L82"/>
  <c r="N81"/>
  <c r="L81"/>
  <c r="N80"/>
  <c r="M80"/>
  <c r="L80"/>
  <c r="N79"/>
  <c r="M79"/>
  <c r="L79"/>
  <c r="N78"/>
  <c r="M78"/>
  <c r="L78"/>
  <c r="N77"/>
  <c r="L77"/>
  <c r="N76"/>
  <c r="M76"/>
  <c r="L76"/>
  <c r="T75"/>
  <c r="S75"/>
  <c r="R75"/>
  <c r="T74"/>
  <c r="S74"/>
  <c r="R74"/>
  <c r="T73"/>
  <c r="R73"/>
  <c r="T72"/>
  <c r="S72"/>
  <c r="R72"/>
  <c r="T71"/>
  <c r="S71"/>
  <c r="R71"/>
  <c r="T70"/>
  <c r="S70"/>
  <c r="R70"/>
  <c r="T69"/>
  <c r="R69"/>
  <c r="T68"/>
  <c r="S68"/>
  <c r="R68"/>
  <c r="N75"/>
  <c r="M75"/>
  <c r="L75"/>
  <c r="N74"/>
  <c r="M74"/>
  <c r="L74"/>
  <c r="N73"/>
  <c r="L73"/>
  <c r="N72"/>
  <c r="M72"/>
  <c r="L72"/>
  <c r="N71"/>
  <c r="M71"/>
  <c r="L71"/>
  <c r="N70"/>
  <c r="M70"/>
  <c r="L70"/>
  <c r="N69"/>
  <c r="L69"/>
  <c r="N68"/>
  <c r="M68"/>
  <c r="L68"/>
  <c r="T67"/>
  <c r="S67"/>
  <c r="R67"/>
  <c r="T66"/>
  <c r="S66"/>
  <c r="R66"/>
  <c r="T65"/>
  <c r="R65"/>
  <c r="T64"/>
  <c r="S64"/>
  <c r="R64"/>
  <c r="T63"/>
  <c r="S63"/>
  <c r="R63"/>
  <c r="T62"/>
  <c r="S62"/>
  <c r="R62"/>
  <c r="T61"/>
  <c r="R61"/>
  <c r="T60"/>
  <c r="S60"/>
  <c r="R60"/>
  <c r="N67"/>
  <c r="M67"/>
  <c r="L67"/>
  <c r="N66"/>
  <c r="M66"/>
  <c r="L66"/>
  <c r="N65"/>
  <c r="L65"/>
  <c r="N64"/>
  <c r="M64"/>
  <c r="L64"/>
  <c r="N63"/>
  <c r="M63"/>
  <c r="L63"/>
  <c r="N62"/>
  <c r="M62"/>
  <c r="L62"/>
  <c r="N61"/>
  <c r="L61"/>
  <c r="N60"/>
  <c r="M60"/>
  <c r="L60"/>
  <c r="T59"/>
  <c r="S59"/>
  <c r="R59"/>
  <c r="T58"/>
  <c r="S58"/>
  <c r="R58"/>
  <c r="T57"/>
  <c r="R57"/>
  <c r="T56"/>
  <c r="S56"/>
  <c r="R56"/>
  <c r="T55"/>
  <c r="S55"/>
  <c r="R55"/>
  <c r="T54"/>
  <c r="S54"/>
  <c r="R54"/>
  <c r="T53"/>
  <c r="R53"/>
  <c r="T52"/>
  <c r="S52"/>
  <c r="R52"/>
  <c r="N59"/>
  <c r="M59"/>
  <c r="L59"/>
  <c r="N58"/>
  <c r="M58"/>
  <c r="L58"/>
  <c r="N57"/>
  <c r="L57"/>
  <c r="N56"/>
  <c r="M56"/>
  <c r="L56"/>
  <c r="N55"/>
  <c r="M55"/>
  <c r="L55"/>
  <c r="N54"/>
  <c r="M54"/>
  <c r="L54"/>
  <c r="N53"/>
  <c r="L53"/>
  <c r="N52"/>
  <c r="M52"/>
  <c r="L52"/>
  <c r="T51"/>
  <c r="S51"/>
  <c r="R51"/>
  <c r="T50"/>
  <c r="S50"/>
  <c r="R50"/>
  <c r="T49"/>
  <c r="R49"/>
  <c r="T48"/>
  <c r="S48"/>
  <c r="R48"/>
  <c r="T47"/>
  <c r="S47"/>
  <c r="R47"/>
  <c r="T46"/>
  <c r="S46"/>
  <c r="R46"/>
  <c r="T45"/>
  <c r="R45"/>
  <c r="T44"/>
  <c r="S44"/>
  <c r="R44"/>
  <c r="N51"/>
  <c r="M51"/>
  <c r="L51"/>
  <c r="N50"/>
  <c r="M50"/>
  <c r="L50"/>
  <c r="N49"/>
  <c r="L49"/>
  <c r="N48"/>
  <c r="M48"/>
  <c r="L48"/>
  <c r="N47"/>
  <c r="M47"/>
  <c r="L47"/>
  <c r="N46"/>
  <c r="M46"/>
  <c r="L46"/>
  <c r="N45"/>
  <c r="L45"/>
  <c r="N44"/>
  <c r="M44"/>
  <c r="L44"/>
  <c r="T43"/>
  <c r="S43"/>
  <c r="R43"/>
  <c r="T42"/>
  <c r="S42"/>
  <c r="R42"/>
  <c r="T41"/>
  <c r="R41"/>
  <c r="T40"/>
  <c r="S40"/>
  <c r="R40"/>
  <c r="T39"/>
  <c r="S39"/>
  <c r="R39"/>
  <c r="T38"/>
  <c r="S38"/>
  <c r="R38"/>
  <c r="T37"/>
  <c r="R37"/>
  <c r="T36"/>
  <c r="S36"/>
  <c r="R36"/>
  <c r="N43"/>
  <c r="M43"/>
  <c r="L43"/>
  <c r="N42"/>
  <c r="M42"/>
  <c r="L42"/>
  <c r="N41"/>
  <c r="L41"/>
  <c r="N40"/>
  <c r="M40"/>
  <c r="L40"/>
  <c r="N39"/>
  <c r="M39"/>
  <c r="L39"/>
  <c r="N38"/>
  <c r="M38"/>
  <c r="L38"/>
  <c r="N37"/>
  <c r="L37"/>
  <c r="N36"/>
  <c r="M36"/>
  <c r="L36"/>
  <c r="T35"/>
  <c r="S35"/>
  <c r="R35"/>
  <c r="T34"/>
  <c r="S34"/>
  <c r="T33"/>
  <c r="T32"/>
  <c r="R32"/>
  <c r="T31"/>
  <c r="S31"/>
  <c r="R31"/>
  <c r="T30"/>
  <c r="S30"/>
  <c r="T29"/>
  <c r="T28"/>
  <c r="S28"/>
  <c r="R28"/>
  <c r="R30" s="1"/>
  <c r="N35"/>
  <c r="M35"/>
  <c r="L35"/>
  <c r="N34"/>
  <c r="M34"/>
  <c r="N33"/>
  <c r="N32"/>
  <c r="M32"/>
  <c r="L32"/>
  <c r="N31"/>
  <c r="M31"/>
  <c r="L31"/>
  <c r="N30"/>
  <c r="M30"/>
  <c r="N29"/>
  <c r="N28"/>
  <c r="M28"/>
  <c r="L28"/>
  <c r="L30" s="1"/>
  <c r="T27"/>
  <c r="S27"/>
  <c r="T26"/>
  <c r="S26"/>
  <c r="T25"/>
  <c r="T24"/>
  <c r="S24"/>
  <c r="R24"/>
  <c r="T23"/>
  <c r="S23"/>
  <c r="T22"/>
  <c r="S22"/>
  <c r="T21"/>
  <c r="T20"/>
  <c r="S20"/>
  <c r="R20"/>
  <c r="N27"/>
  <c r="M27"/>
  <c r="N26"/>
  <c r="M26"/>
  <c r="N25"/>
  <c r="N24"/>
  <c r="M24"/>
  <c r="L24"/>
  <c r="N23"/>
  <c r="M23"/>
  <c r="N22"/>
  <c r="M22"/>
  <c r="N21"/>
  <c r="N20"/>
  <c r="M20"/>
  <c r="L20"/>
  <c r="T19"/>
  <c r="S19"/>
  <c r="T18"/>
  <c r="S18"/>
  <c r="T17"/>
  <c r="T16"/>
  <c r="S16"/>
  <c r="R16"/>
  <c r="T15"/>
  <c r="S15"/>
  <c r="T14"/>
  <c r="S14"/>
  <c r="T13"/>
  <c r="T12"/>
  <c r="S12"/>
  <c r="R12"/>
  <c r="R14" s="1"/>
  <c r="R8"/>
  <c r="R4"/>
  <c r="R6" s="1"/>
  <c r="T7"/>
  <c r="T6"/>
  <c r="T5"/>
  <c r="T4"/>
  <c r="T11"/>
  <c r="T10"/>
  <c r="T9"/>
  <c r="T8"/>
  <c r="R11"/>
  <c r="R7"/>
  <c r="R5"/>
  <c r="N19"/>
  <c r="N18"/>
  <c r="N17"/>
  <c r="N16"/>
  <c r="N15"/>
  <c r="N14"/>
  <c r="N13"/>
  <c r="N12"/>
  <c r="L16"/>
  <c r="L17" s="1"/>
  <c r="L12"/>
  <c r="M11"/>
  <c r="M10"/>
  <c r="M8"/>
  <c r="L8"/>
  <c r="N7"/>
  <c r="M7"/>
  <c r="N6"/>
  <c r="M6"/>
  <c r="N5"/>
  <c r="N4"/>
  <c r="M4"/>
  <c r="H7"/>
  <c r="H6"/>
  <c r="H5"/>
  <c r="H27"/>
  <c r="H26"/>
  <c r="AF27" s="1"/>
  <c r="H25"/>
  <c r="H24"/>
  <c r="AF14" s="1"/>
  <c r="H23"/>
  <c r="H22"/>
  <c r="AF18" s="1"/>
  <c r="H21"/>
  <c r="H20"/>
  <c r="AF15" s="1"/>
  <c r="H19"/>
  <c r="H18"/>
  <c r="AF23" s="1"/>
  <c r="H17"/>
  <c r="H16"/>
  <c r="AF6" s="1"/>
  <c r="H15"/>
  <c r="H14"/>
  <c r="H13"/>
  <c r="H12"/>
  <c r="AF7" s="1"/>
  <c r="H11"/>
  <c r="H10"/>
  <c r="H9"/>
  <c r="H8"/>
  <c r="AF12" s="1"/>
  <c r="F27"/>
  <c r="F23"/>
  <c r="F22"/>
  <c r="F21"/>
  <c r="G14"/>
  <c r="G15"/>
  <c r="G16"/>
  <c r="G18"/>
  <c r="G19"/>
  <c r="G20"/>
  <c r="G22"/>
  <c r="G23"/>
  <c r="G24"/>
  <c r="G26"/>
  <c r="G27"/>
  <c r="AF24" l="1"/>
  <c r="AF22"/>
  <c r="AF16"/>
  <c r="AF9"/>
  <c r="AF11"/>
  <c r="AF21"/>
  <c r="AF4"/>
  <c r="AJ17"/>
  <c r="AJ22"/>
  <c r="AJ10"/>
  <c r="AJ28"/>
  <c r="AF5"/>
  <c r="AF13"/>
  <c r="AF10"/>
  <c r="AF26"/>
  <c r="AF17"/>
  <c r="AF19"/>
  <c r="AF8"/>
  <c r="AF20"/>
  <c r="AF25"/>
  <c r="AJ13"/>
  <c r="AJ26"/>
  <c r="AJ15"/>
  <c r="AJ23"/>
  <c r="AJ19"/>
  <c r="AJ6"/>
  <c r="AJ24"/>
  <c r="AJ27"/>
  <c r="AJ21"/>
  <c r="R29"/>
  <c r="R33"/>
  <c r="R34"/>
  <c r="L33"/>
  <c r="L34"/>
  <c r="L29"/>
  <c r="F33"/>
  <c r="F29"/>
  <c r="AN31"/>
  <c r="AN47"/>
  <c r="AN49"/>
  <c r="AN63"/>
  <c r="AN65"/>
  <c r="AN32"/>
  <c r="AN48"/>
  <c r="AN58"/>
  <c r="AN34"/>
  <c r="AN42"/>
  <c r="AN50"/>
  <c r="AN60"/>
  <c r="L23"/>
  <c r="L27"/>
  <c r="R21"/>
  <c r="R9"/>
  <c r="R17"/>
  <c r="R25"/>
  <c r="L5"/>
  <c r="R19"/>
  <c r="R15"/>
  <c r="R22"/>
  <c r="R26"/>
  <c r="R23"/>
  <c r="R27"/>
  <c r="R18"/>
  <c r="R10"/>
  <c r="F11"/>
  <c r="L9"/>
  <c r="L13"/>
  <c r="R13"/>
  <c r="L21"/>
  <c r="L22"/>
  <c r="L25"/>
  <c r="L26"/>
  <c r="L14"/>
  <c r="L15"/>
  <c r="L18"/>
  <c r="L19"/>
  <c r="F10"/>
  <c r="L6"/>
  <c r="L10"/>
  <c r="M19"/>
  <c r="M18"/>
  <c r="M16"/>
  <c r="M15"/>
  <c r="M14"/>
  <c r="M12"/>
  <c r="F16"/>
  <c r="F12"/>
  <c r="G12"/>
  <c r="AJ20" l="1"/>
  <c r="AJ14"/>
  <c r="AJ18"/>
  <c r="AJ16"/>
  <c r="AN56"/>
  <c r="AN40"/>
  <c r="AN64"/>
  <c r="AN61"/>
  <c r="AN45"/>
  <c r="AN33"/>
  <c r="AN29"/>
  <c r="AN52"/>
  <c r="AN44"/>
  <c r="AN36"/>
  <c r="AN28"/>
  <c r="AN62"/>
  <c r="AN54"/>
  <c r="AN46"/>
  <c r="AN38"/>
  <c r="AN30"/>
  <c r="AN66"/>
  <c r="AN67"/>
  <c r="AN59"/>
  <c r="AN51"/>
  <c r="AN43"/>
  <c r="AN35"/>
  <c r="AN57"/>
  <c r="AN55"/>
  <c r="AN39"/>
  <c r="AN53"/>
  <c r="AN41"/>
  <c r="AN37"/>
  <c r="F13"/>
  <c r="F14"/>
  <c r="F15"/>
  <c r="F17"/>
  <c r="F18"/>
  <c r="F19"/>
  <c r="N68" i="3"/>
  <c r="M68"/>
  <c r="I68"/>
  <c r="F68"/>
  <c r="O68" s="1"/>
  <c r="E68"/>
  <c r="P68" s="1"/>
  <c r="N67"/>
  <c r="M67"/>
  <c r="J67"/>
  <c r="I67"/>
  <c r="F67"/>
  <c r="O67" s="1"/>
  <c r="E67"/>
  <c r="P67" s="1"/>
  <c r="N66"/>
  <c r="M66"/>
  <c r="J66"/>
  <c r="I66"/>
  <c r="F66"/>
  <c r="O66" s="1"/>
  <c r="E66"/>
  <c r="P66" s="1"/>
  <c r="N65"/>
  <c r="M65"/>
  <c r="J65"/>
  <c r="I65"/>
  <c r="F65"/>
  <c r="O65" s="1"/>
  <c r="E65"/>
  <c r="P65" s="1"/>
  <c r="N64"/>
  <c r="M64"/>
  <c r="J64"/>
  <c r="I64"/>
  <c r="F64"/>
  <c r="O64" s="1"/>
  <c r="E64"/>
  <c r="P64" s="1"/>
  <c r="N63"/>
  <c r="M63"/>
  <c r="J63"/>
  <c r="I63"/>
  <c r="F63"/>
  <c r="O63" s="1"/>
  <c r="E63"/>
  <c r="P63" s="1"/>
  <c r="N62"/>
  <c r="M62"/>
  <c r="J62"/>
  <c r="I62"/>
  <c r="F62"/>
  <c r="O62" s="1"/>
  <c r="E62"/>
  <c r="P62" s="1"/>
  <c r="N61"/>
  <c r="M61"/>
  <c r="J61"/>
  <c r="I61"/>
  <c r="F61"/>
  <c r="O61" s="1"/>
  <c r="E61"/>
  <c r="P61" s="1"/>
  <c r="N60"/>
  <c r="M60"/>
  <c r="J60"/>
  <c r="I60"/>
  <c r="F60"/>
  <c r="O60" s="1"/>
  <c r="E60"/>
  <c r="P60" s="1"/>
  <c r="N59"/>
  <c r="M59"/>
  <c r="J59"/>
  <c r="I59"/>
  <c r="F59"/>
  <c r="O59" s="1"/>
  <c r="E59"/>
  <c r="P59" s="1"/>
  <c r="N58"/>
  <c r="M58"/>
  <c r="J58"/>
  <c r="I58"/>
  <c r="F58"/>
  <c r="O58" s="1"/>
  <c r="E58"/>
  <c r="P58" s="1"/>
  <c r="N57"/>
  <c r="M57"/>
  <c r="J57"/>
  <c r="I57"/>
  <c r="F57"/>
  <c r="O57" s="1"/>
  <c r="E57"/>
  <c r="P57" s="1"/>
  <c r="N56"/>
  <c r="M56"/>
  <c r="J56"/>
  <c r="I56"/>
  <c r="F56"/>
  <c r="O56" s="1"/>
  <c r="E56"/>
  <c r="P56" s="1"/>
  <c r="N55"/>
  <c r="M55"/>
  <c r="J55"/>
  <c r="I55"/>
  <c r="F55"/>
  <c r="O55" s="1"/>
  <c r="E55"/>
  <c r="P55" s="1"/>
  <c r="N54"/>
  <c r="M54"/>
  <c r="J54"/>
  <c r="I54"/>
  <c r="F54"/>
  <c r="O54" s="1"/>
  <c r="E54"/>
  <c r="P54" s="1"/>
  <c r="N53"/>
  <c r="M53"/>
  <c r="J53"/>
  <c r="I53"/>
  <c r="F53"/>
  <c r="O53" s="1"/>
  <c r="E53"/>
  <c r="P53" s="1"/>
  <c r="N52"/>
  <c r="M52"/>
  <c r="J52"/>
  <c r="I52"/>
  <c r="F52"/>
  <c r="O52" s="1"/>
  <c r="E52"/>
  <c r="P52" s="1"/>
  <c r="N51"/>
  <c r="M51"/>
  <c r="J51"/>
  <c r="I51"/>
  <c r="F51"/>
  <c r="O51" s="1"/>
  <c r="E51"/>
  <c r="P51" s="1"/>
  <c r="N50"/>
  <c r="M50"/>
  <c r="J50"/>
  <c r="I50"/>
  <c r="F50"/>
  <c r="O50" s="1"/>
  <c r="E50"/>
  <c r="P50" s="1"/>
  <c r="N49"/>
  <c r="M49"/>
  <c r="J49"/>
  <c r="I49"/>
  <c r="F49"/>
  <c r="O49" s="1"/>
  <c r="E49"/>
  <c r="P49" s="1"/>
  <c r="N48"/>
  <c r="M48"/>
  <c r="J48"/>
  <c r="I48"/>
  <c r="F48"/>
  <c r="O48" s="1"/>
  <c r="E48"/>
  <c r="P48" s="1"/>
  <c r="N47"/>
  <c r="M47"/>
  <c r="J47"/>
  <c r="I47"/>
  <c r="F47"/>
  <c r="O47" s="1"/>
  <c r="E47"/>
  <c r="P47" s="1"/>
  <c r="N46"/>
  <c r="M46"/>
  <c r="J46"/>
  <c r="I46"/>
  <c r="F46"/>
  <c r="O46" s="1"/>
  <c r="E46"/>
  <c r="P46" s="1"/>
  <c r="N45"/>
  <c r="M45"/>
  <c r="J45"/>
  <c r="I45"/>
  <c r="F45"/>
  <c r="O45" s="1"/>
  <c r="E45"/>
  <c r="P45" s="1"/>
  <c r="N44"/>
  <c r="M44"/>
  <c r="J44"/>
  <c r="I44"/>
  <c r="F44"/>
  <c r="O44" s="1"/>
  <c r="E44"/>
  <c r="P44" s="1"/>
  <c r="N43"/>
  <c r="M43"/>
  <c r="J43"/>
  <c r="I43"/>
  <c r="F43"/>
  <c r="O43" s="1"/>
  <c r="E43"/>
  <c r="P43" s="1"/>
  <c r="N42"/>
  <c r="M42"/>
  <c r="J42"/>
  <c r="I42"/>
  <c r="F42"/>
  <c r="O42" s="1"/>
  <c r="E42"/>
  <c r="P42" s="1"/>
  <c r="N41"/>
  <c r="M41"/>
  <c r="J41"/>
  <c r="I41"/>
  <c r="F41"/>
  <c r="O41" s="1"/>
  <c r="E41"/>
  <c r="P41" s="1"/>
  <c r="N40"/>
  <c r="M40"/>
  <c r="J40"/>
  <c r="I40"/>
  <c r="F40"/>
  <c r="O40" s="1"/>
  <c r="E40"/>
  <c r="P40" s="1"/>
  <c r="N39"/>
  <c r="M39"/>
  <c r="J39"/>
  <c r="I39"/>
  <c r="F39"/>
  <c r="O39" s="1"/>
  <c r="E39"/>
  <c r="P39" s="1"/>
  <c r="N38"/>
  <c r="M38"/>
  <c r="J38"/>
  <c r="I38"/>
  <c r="F38"/>
  <c r="O38" s="1"/>
  <c r="E38"/>
  <c r="P38" s="1"/>
  <c r="N37"/>
  <c r="M37"/>
  <c r="J37"/>
  <c r="I37"/>
  <c r="F37"/>
  <c r="O37" s="1"/>
  <c r="E37"/>
  <c r="P37" s="1"/>
  <c r="N36"/>
  <c r="M36"/>
  <c r="J36"/>
  <c r="I36"/>
  <c r="F36"/>
  <c r="O36" s="1"/>
  <c r="E36"/>
  <c r="P36" s="1"/>
  <c r="N35"/>
  <c r="M35"/>
  <c r="J35"/>
  <c r="I35"/>
  <c r="F35"/>
  <c r="O35" s="1"/>
  <c r="E35"/>
  <c r="P35" s="1"/>
  <c r="N34"/>
  <c r="M34"/>
  <c r="J34"/>
  <c r="I34"/>
  <c r="F34"/>
  <c r="O34" s="1"/>
  <c r="E34"/>
  <c r="P34" s="1"/>
  <c r="N33"/>
  <c r="M33"/>
  <c r="J33"/>
  <c r="I33"/>
  <c r="F33"/>
  <c r="O33" s="1"/>
  <c r="E33"/>
  <c r="P33" s="1"/>
  <c r="N32"/>
  <c r="M32"/>
  <c r="J32"/>
  <c r="I32"/>
  <c r="F32"/>
  <c r="O32" s="1"/>
  <c r="E32"/>
  <c r="P32" s="1"/>
  <c r="N31"/>
  <c r="M31"/>
  <c r="J31"/>
  <c r="I31"/>
  <c r="F31"/>
  <c r="O31" s="1"/>
  <c r="E31"/>
  <c r="P31" s="1"/>
  <c r="N30"/>
  <c r="M30"/>
  <c r="J30"/>
  <c r="I30"/>
  <c r="F30"/>
  <c r="O30" s="1"/>
  <c r="E30"/>
  <c r="P30" s="1"/>
  <c r="N29"/>
  <c r="M29"/>
  <c r="J29"/>
  <c r="I29"/>
  <c r="F29"/>
  <c r="O29" s="1"/>
  <c r="E29"/>
  <c r="P29" s="1"/>
  <c r="N28"/>
  <c r="M28"/>
  <c r="J28"/>
  <c r="I28"/>
  <c r="F28"/>
  <c r="O28" s="1"/>
  <c r="E28"/>
  <c r="P28" s="1"/>
  <c r="N27"/>
  <c r="M27"/>
  <c r="J27"/>
  <c r="I27"/>
  <c r="F27"/>
  <c r="O27" s="1"/>
  <c r="E27"/>
  <c r="P27" s="1"/>
  <c r="N26"/>
  <c r="M26"/>
  <c r="J26"/>
  <c r="I26"/>
  <c r="F26"/>
  <c r="O26" s="1"/>
  <c r="E26"/>
  <c r="P26" s="1"/>
  <c r="N25"/>
  <c r="M25"/>
  <c r="J25"/>
  <c r="I25"/>
  <c r="F25"/>
  <c r="O25" s="1"/>
  <c r="E25"/>
  <c r="P25" s="1"/>
  <c r="N24"/>
  <c r="M24"/>
  <c r="J24"/>
  <c r="I24"/>
  <c r="F24"/>
  <c r="O24" s="1"/>
  <c r="E24"/>
  <c r="P24" s="1"/>
  <c r="N23"/>
  <c r="M23"/>
  <c r="J23"/>
  <c r="I23"/>
  <c r="F23"/>
  <c r="O23" s="1"/>
  <c r="E23"/>
  <c r="P23" s="1"/>
  <c r="N22"/>
  <c r="M22"/>
  <c r="J22"/>
  <c r="I22"/>
  <c r="D22"/>
  <c r="N21"/>
  <c r="M21"/>
  <c r="J21"/>
  <c r="I21"/>
  <c r="D21"/>
  <c r="N20"/>
  <c r="M20"/>
  <c r="J20"/>
  <c r="I20"/>
  <c r="D20"/>
  <c r="N19"/>
  <c r="M19"/>
  <c r="J19"/>
  <c r="I19"/>
  <c r="D19"/>
  <c r="N18"/>
  <c r="M18"/>
  <c r="J18"/>
  <c r="I18"/>
  <c r="D18"/>
  <c r="N17"/>
  <c r="M17"/>
  <c r="J17"/>
  <c r="I17"/>
  <c r="D17"/>
  <c r="N16"/>
  <c r="M16"/>
  <c r="J16"/>
  <c r="I16"/>
  <c r="D16"/>
  <c r="N15"/>
  <c r="M15"/>
  <c r="J15"/>
  <c r="I15"/>
  <c r="D15"/>
  <c r="N14"/>
  <c r="M14"/>
  <c r="J14"/>
  <c r="I14"/>
  <c r="D14"/>
  <c r="N13"/>
  <c r="M13"/>
  <c r="J13"/>
  <c r="I13"/>
  <c r="D13"/>
  <c r="N12"/>
  <c r="M12"/>
  <c r="J12"/>
  <c r="I12"/>
  <c r="D12"/>
  <c r="N11"/>
  <c r="M11"/>
  <c r="J11"/>
  <c r="I11"/>
  <c r="D11"/>
  <c r="N10"/>
  <c r="M10"/>
  <c r="H10"/>
  <c r="D10"/>
  <c r="N9"/>
  <c r="M9"/>
  <c r="H9"/>
  <c r="D9"/>
  <c r="N8"/>
  <c r="M8"/>
  <c r="H8"/>
  <c r="G8"/>
  <c r="D8"/>
  <c r="C8"/>
  <c r="N7"/>
  <c r="M7"/>
  <c r="H7"/>
  <c r="D7"/>
  <c r="N6"/>
  <c r="M6"/>
  <c r="H6"/>
  <c r="D6"/>
  <c r="N5"/>
  <c r="N69" s="1"/>
  <c r="M5"/>
  <c r="M69" s="1"/>
  <c r="H5"/>
  <c r="D5"/>
  <c r="D69" s="1"/>
  <c r="S11" i="2"/>
  <c r="S10"/>
  <c r="S8"/>
  <c r="S7"/>
  <c r="S6"/>
  <c r="AJ7" s="1"/>
  <c r="S4"/>
  <c r="AJ5" l="1"/>
  <c r="AJ11"/>
  <c r="AJ9"/>
  <c r="F9"/>
  <c r="G5" i="3"/>
  <c r="I5" s="1"/>
  <c r="I69" s="1"/>
  <c r="G6"/>
  <c r="J6" s="1"/>
  <c r="F5" s="1"/>
  <c r="F69" s="1"/>
  <c r="G9"/>
  <c r="J9" s="1"/>
  <c r="G7"/>
  <c r="I7" s="1"/>
  <c r="G10"/>
  <c r="J10" s="1"/>
  <c r="F8"/>
  <c r="J8"/>
  <c r="E8"/>
  <c r="I8"/>
  <c r="G11" i="2"/>
  <c r="G10"/>
  <c r="G8"/>
  <c r="G7"/>
  <c r="G6"/>
  <c r="G4"/>
  <c r="AN10" l="1"/>
  <c r="AN9"/>
  <c r="AJ25"/>
  <c r="AJ12"/>
  <c r="AN7"/>
  <c r="AN6"/>
  <c r="AJ4"/>
  <c r="AN4" s="1"/>
  <c r="AJ8"/>
  <c r="AN8" s="1"/>
  <c r="AM8"/>
  <c r="AL8"/>
  <c r="AL7"/>
  <c r="AM7"/>
  <c r="J5" i="3"/>
  <c r="J69" s="1"/>
  <c r="J7"/>
  <c r="I9"/>
  <c r="I6"/>
  <c r="I10"/>
  <c r="C6"/>
  <c r="C22"/>
  <c r="C21"/>
  <c r="C20"/>
  <c r="C19"/>
  <c r="C18"/>
  <c r="C17"/>
  <c r="C16"/>
  <c r="C15"/>
  <c r="C14"/>
  <c r="C13"/>
  <c r="C12"/>
  <c r="C11"/>
  <c r="C10"/>
  <c r="C9"/>
  <c r="C7"/>
  <c r="C5"/>
  <c r="O8"/>
  <c r="P8"/>
  <c r="AN5" i="2" l="1"/>
  <c r="AL5"/>
  <c r="AM5"/>
  <c r="AM18"/>
  <c r="AL18"/>
  <c r="AL28"/>
  <c r="AM28"/>
  <c r="AL30"/>
  <c r="AM30"/>
  <c r="AL32"/>
  <c r="AM32"/>
  <c r="AL34"/>
  <c r="AM34"/>
  <c r="AL36"/>
  <c r="AM36"/>
  <c r="AL38"/>
  <c r="AM38"/>
  <c r="AL40"/>
  <c r="AM40"/>
  <c r="AL42"/>
  <c r="AM42"/>
  <c r="AL44"/>
  <c r="AM44"/>
  <c r="AL46"/>
  <c r="AM46"/>
  <c r="AL48"/>
  <c r="AM48"/>
  <c r="AL50"/>
  <c r="AM50"/>
  <c r="AL52"/>
  <c r="AM52"/>
  <c r="AL54"/>
  <c r="AM54"/>
  <c r="AL56"/>
  <c r="AM56"/>
  <c r="AL58"/>
  <c r="AM58"/>
  <c r="AL60"/>
  <c r="AM60"/>
  <c r="AL62"/>
  <c r="AM62"/>
  <c r="AL64"/>
  <c r="AM64"/>
  <c r="AL66"/>
  <c r="AM66"/>
  <c r="AL10"/>
  <c r="AM10"/>
  <c r="AL12"/>
  <c r="AM12"/>
  <c r="AM14"/>
  <c r="AL14"/>
  <c r="AM16"/>
  <c r="AL16"/>
  <c r="AL20"/>
  <c r="AM20"/>
  <c r="AL22"/>
  <c r="AM22"/>
  <c r="AL24"/>
  <c r="AM24"/>
  <c r="AL26"/>
  <c r="AM26"/>
  <c r="AM6"/>
  <c r="AL6"/>
  <c r="AM19"/>
  <c r="AL19"/>
  <c r="AM29"/>
  <c r="AL29"/>
  <c r="AM31"/>
  <c r="AL31"/>
  <c r="AM33"/>
  <c r="AL33"/>
  <c r="AM35"/>
  <c r="AL35"/>
  <c r="AM37"/>
  <c r="AL37"/>
  <c r="AM39"/>
  <c r="AL39"/>
  <c r="AM41"/>
  <c r="AL41"/>
  <c r="AM43"/>
  <c r="AL43"/>
  <c r="AM45"/>
  <c r="AL45"/>
  <c r="AM47"/>
  <c r="AL47"/>
  <c r="AM49"/>
  <c r="AL49"/>
  <c r="AM51"/>
  <c r="AL51"/>
  <c r="AM53"/>
  <c r="AL53"/>
  <c r="AM55"/>
  <c r="AL55"/>
  <c r="AM57"/>
  <c r="AL57"/>
  <c r="AM59"/>
  <c r="AL59"/>
  <c r="AM61"/>
  <c r="AL61"/>
  <c r="AM63"/>
  <c r="AL63"/>
  <c r="AM65"/>
  <c r="AL65"/>
  <c r="AM67"/>
  <c r="AL67"/>
  <c r="AM9"/>
  <c r="AL9"/>
  <c r="AM11"/>
  <c r="AL11"/>
  <c r="AL13"/>
  <c r="AM13"/>
  <c r="AL15"/>
  <c r="AM15"/>
  <c r="AL17"/>
  <c r="AM17"/>
  <c r="AM21"/>
  <c r="AL21"/>
  <c r="AM23"/>
  <c r="AL23"/>
  <c r="AM25"/>
  <c r="AL25"/>
  <c r="AM27"/>
  <c r="AL27"/>
  <c r="O5" i="3"/>
  <c r="O69" s="1"/>
  <c r="C69"/>
  <c r="E5"/>
  <c r="F9"/>
  <c r="O9" s="1"/>
  <c r="E9"/>
  <c r="P9" s="1"/>
  <c r="F11"/>
  <c r="O11" s="1"/>
  <c r="E11"/>
  <c r="P11" s="1"/>
  <c r="F13"/>
  <c r="O13" s="1"/>
  <c r="E13"/>
  <c r="P13" s="1"/>
  <c r="F15"/>
  <c r="O15" s="1"/>
  <c r="E15"/>
  <c r="P15" s="1"/>
  <c r="F17"/>
  <c r="O17" s="1"/>
  <c r="E17"/>
  <c r="P17" s="1"/>
  <c r="F19"/>
  <c r="O19" s="1"/>
  <c r="E19"/>
  <c r="P19" s="1"/>
  <c r="F21"/>
  <c r="O21" s="1"/>
  <c r="E21"/>
  <c r="P21" s="1"/>
  <c r="F6"/>
  <c r="O6" s="1"/>
  <c r="E6"/>
  <c r="P6" s="1"/>
  <c r="F7"/>
  <c r="O7" s="1"/>
  <c r="E7"/>
  <c r="P7" s="1"/>
  <c r="F10"/>
  <c r="O10" s="1"/>
  <c r="E10"/>
  <c r="P10" s="1"/>
  <c r="F12"/>
  <c r="O12" s="1"/>
  <c r="E12"/>
  <c r="P12" s="1"/>
  <c r="F14"/>
  <c r="O14" s="1"/>
  <c r="E14"/>
  <c r="P14" s="1"/>
  <c r="F16"/>
  <c r="O16" s="1"/>
  <c r="E16"/>
  <c r="P16" s="1"/>
  <c r="F18"/>
  <c r="O18" s="1"/>
  <c r="E18"/>
  <c r="P18" s="1"/>
  <c r="F20"/>
  <c r="O20" s="1"/>
  <c r="E20"/>
  <c r="P20" s="1"/>
  <c r="F22"/>
  <c r="O22" s="1"/>
  <c r="E22"/>
  <c r="P22" s="1"/>
  <c r="B10" i="1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"/>
  <c r="B7"/>
  <c r="B8"/>
  <c r="B9"/>
  <c r="B5"/>
  <c r="E69" i="3" l="1"/>
  <c r="P5"/>
  <c r="P69" s="1"/>
  <c r="B4" i="1"/>
  <c r="B3"/>
  <c r="D66" l="1"/>
  <c r="G66" s="1"/>
  <c r="C64"/>
  <c r="C34"/>
  <c r="C30"/>
  <c r="C26"/>
  <c r="C22"/>
  <c r="D19"/>
  <c r="G19" s="1"/>
  <c r="D21"/>
  <c r="F21" s="1"/>
  <c r="D23"/>
  <c r="G23" s="1"/>
  <c r="D25"/>
  <c r="G25" s="1"/>
  <c r="D27"/>
  <c r="G27" s="1"/>
  <c r="D29"/>
  <c r="G29" s="1"/>
  <c r="D31"/>
  <c r="F31" s="1"/>
  <c r="D33"/>
  <c r="F33" s="1"/>
  <c r="D37"/>
  <c r="F37" s="1"/>
  <c r="D63"/>
  <c r="F63" s="1"/>
  <c r="D65"/>
  <c r="G65" s="1"/>
  <c r="C66"/>
  <c r="C36"/>
  <c r="C32"/>
  <c r="C28"/>
  <c r="C24"/>
  <c r="C20"/>
  <c r="C65"/>
  <c r="C63"/>
  <c r="C37"/>
  <c r="C35"/>
  <c r="C33"/>
  <c r="C31"/>
  <c r="C29"/>
  <c r="C27"/>
  <c r="C25"/>
  <c r="C23"/>
  <c r="C21"/>
  <c r="C19"/>
  <c r="D35"/>
  <c r="F35" s="1"/>
  <c r="D20"/>
  <c r="F20" s="1"/>
  <c r="D22"/>
  <c r="G22" s="1"/>
  <c r="D24"/>
  <c r="G24" s="1"/>
  <c r="D26"/>
  <c r="G26" s="1"/>
  <c r="D28"/>
  <c r="F28" s="1"/>
  <c r="D30"/>
  <c r="F30" s="1"/>
  <c r="D32"/>
  <c r="F32" s="1"/>
  <c r="D34"/>
  <c r="F34" s="1"/>
  <c r="D36"/>
  <c r="F36" s="1"/>
  <c r="D64"/>
  <c r="F64" s="1"/>
  <c r="D16" l="1"/>
  <c r="F16" s="1"/>
  <c r="D12"/>
  <c r="F12" s="1"/>
  <c r="D8"/>
  <c r="G8" s="1"/>
  <c r="D4"/>
  <c r="F4" s="1"/>
  <c r="C7"/>
  <c r="C11"/>
  <c r="C15"/>
  <c r="C12"/>
  <c r="D15"/>
  <c r="G15" s="1"/>
  <c r="D9"/>
  <c r="G9" s="1"/>
  <c r="D5"/>
  <c r="F5" s="1"/>
  <c r="C10"/>
  <c r="C18"/>
  <c r="D18"/>
  <c r="F18" s="1"/>
  <c r="D14"/>
  <c r="F14" s="1"/>
  <c r="D10"/>
  <c r="G10" s="1"/>
  <c r="D6"/>
  <c r="G6" s="1"/>
  <c r="D13"/>
  <c r="F13" s="1"/>
  <c r="C5"/>
  <c r="C9"/>
  <c r="C13"/>
  <c r="C17"/>
  <c r="C4"/>
  <c r="C8"/>
  <c r="C16"/>
  <c r="D17"/>
  <c r="G17" s="1"/>
  <c r="D11"/>
  <c r="F11" s="1"/>
  <c r="D7"/>
  <c r="G7" s="1"/>
  <c r="C6"/>
  <c r="C14"/>
  <c r="F65"/>
  <c r="F66"/>
  <c r="G63"/>
  <c r="G64"/>
  <c r="G37"/>
  <c r="F25"/>
  <c r="G35"/>
  <c r="G32"/>
  <c r="G31"/>
  <c r="D56"/>
  <c r="F56" s="1"/>
  <c r="D42"/>
  <c r="D52"/>
  <c r="F52" s="1"/>
  <c r="D38"/>
  <c r="D59"/>
  <c r="D45"/>
  <c r="D48"/>
  <c r="D55"/>
  <c r="D41"/>
  <c r="D62"/>
  <c r="G62" s="1"/>
  <c r="D51"/>
  <c r="D58"/>
  <c r="F58" s="1"/>
  <c r="D47"/>
  <c r="D44"/>
  <c r="D54"/>
  <c r="G54" s="1"/>
  <c r="D40"/>
  <c r="D61"/>
  <c r="D50"/>
  <c r="D57"/>
  <c r="D43"/>
  <c r="D53"/>
  <c r="D39"/>
  <c r="G21"/>
  <c r="F19"/>
  <c r="F23"/>
  <c r="F27"/>
  <c r="D60"/>
  <c r="F60" s="1"/>
  <c r="D46"/>
  <c r="D49"/>
  <c r="C53"/>
  <c r="C39"/>
  <c r="C57"/>
  <c r="C43"/>
  <c r="C61"/>
  <c r="C50"/>
  <c r="C58"/>
  <c r="C44"/>
  <c r="C47"/>
  <c r="C56"/>
  <c r="C42"/>
  <c r="C55"/>
  <c r="C41"/>
  <c r="C59"/>
  <c r="C45"/>
  <c r="C48"/>
  <c r="C54"/>
  <c r="C40"/>
  <c r="C62"/>
  <c r="C51"/>
  <c r="C52"/>
  <c r="C38"/>
  <c r="C60"/>
  <c r="C46"/>
  <c r="C49"/>
  <c r="F26"/>
  <c r="G56"/>
  <c r="G33"/>
  <c r="F29"/>
  <c r="F22"/>
  <c r="G30"/>
  <c r="G20"/>
  <c r="F24"/>
  <c r="G36"/>
  <c r="G28"/>
  <c r="G34"/>
  <c r="G4" l="1"/>
  <c r="F10"/>
  <c r="G14"/>
  <c r="F9"/>
  <c r="G16"/>
  <c r="F15"/>
  <c r="F8"/>
  <c r="F7"/>
  <c r="G13"/>
  <c r="F6"/>
  <c r="G5"/>
  <c r="F17"/>
  <c r="G12"/>
  <c r="G18"/>
  <c r="G11"/>
  <c r="F54"/>
  <c r="G60"/>
  <c r="F62"/>
  <c r="G58"/>
  <c r="G52"/>
  <c r="F53"/>
  <c r="G53"/>
  <c r="G57"/>
  <c r="F57"/>
  <c r="F61"/>
  <c r="G61"/>
  <c r="F47"/>
  <c r="G47"/>
  <c r="F51"/>
  <c r="G51"/>
  <c r="F41"/>
  <c r="G41"/>
  <c r="F48"/>
  <c r="G48"/>
  <c r="F59"/>
  <c r="G59"/>
  <c r="F39"/>
  <c r="G39"/>
  <c r="F43"/>
  <c r="G43"/>
  <c r="F50"/>
  <c r="G50"/>
  <c r="F40"/>
  <c r="G40"/>
  <c r="F44"/>
  <c r="G44"/>
  <c r="F55"/>
  <c r="G55"/>
  <c r="F45"/>
  <c r="G45"/>
  <c r="F38"/>
  <c r="G38"/>
  <c r="F42"/>
  <c r="G42"/>
  <c r="F49"/>
  <c r="G49"/>
  <c r="F46"/>
  <c r="G46"/>
  <c r="C3" l="1"/>
  <c r="L3" s="1"/>
  <c r="D3" l="1"/>
  <c r="H17"/>
  <c r="H63"/>
  <c r="H19"/>
  <c r="H48"/>
  <c r="H25"/>
  <c r="H4"/>
  <c r="H27"/>
  <c r="H43"/>
  <c r="H54"/>
  <c r="H22"/>
  <c r="H52"/>
  <c r="H46"/>
  <c r="H14"/>
  <c r="H33"/>
  <c r="H28"/>
  <c r="H61"/>
  <c r="H10"/>
  <c r="H66"/>
  <c r="H7"/>
  <c r="H60"/>
  <c r="H13"/>
  <c r="H6"/>
  <c r="H20"/>
  <c r="H58"/>
  <c r="H8"/>
  <c r="H56"/>
  <c r="H29"/>
  <c r="H47"/>
  <c r="H36"/>
  <c r="H18"/>
  <c r="H11"/>
  <c r="H57"/>
  <c r="H51"/>
  <c r="H31"/>
  <c r="H26"/>
  <c r="H38"/>
  <c r="H65"/>
  <c r="H30"/>
  <c r="H37"/>
  <c r="H42"/>
  <c r="H15"/>
  <c r="H24"/>
  <c r="H55"/>
  <c r="H50"/>
  <c r="H23"/>
  <c r="H21"/>
  <c r="H62"/>
  <c r="H44"/>
  <c r="H32"/>
  <c r="H16"/>
  <c r="H49"/>
  <c r="H41"/>
  <c r="H64"/>
  <c r="H34"/>
  <c r="H39"/>
  <c r="H59"/>
  <c r="H9"/>
  <c r="H35"/>
  <c r="H40"/>
  <c r="H5"/>
  <c r="H12"/>
  <c r="H45"/>
  <c r="H53"/>
  <c r="G3" l="1"/>
  <c r="F3"/>
  <c r="H3" l="1"/>
  <c r="J44" s="1"/>
  <c r="J56" l="1"/>
  <c r="L56" s="1"/>
  <c r="J36"/>
  <c r="L36" s="1"/>
  <c r="J39"/>
  <c r="L39" s="1"/>
  <c r="J29"/>
  <c r="M29" s="1"/>
  <c r="J28"/>
  <c r="L28" s="1"/>
  <c r="J57"/>
  <c r="M57" s="1"/>
  <c r="J49"/>
  <c r="L49" s="1"/>
  <c r="J20"/>
  <c r="L20" s="1"/>
  <c r="J22"/>
  <c r="L22" s="1"/>
  <c r="J60"/>
  <c r="N60" s="1"/>
  <c r="J41"/>
  <c r="M41" s="1"/>
  <c r="J52"/>
  <c r="M52" s="1"/>
  <c r="J50"/>
  <c r="N50" s="1"/>
  <c r="J25"/>
  <c r="L25" s="1"/>
  <c r="J13"/>
  <c r="M13" s="1"/>
  <c r="J10"/>
  <c r="N10" s="1"/>
  <c r="J16"/>
  <c r="L16" s="1"/>
  <c r="J24"/>
  <c r="M24" s="1"/>
  <c r="J55"/>
  <c r="M55" s="1"/>
  <c r="J6"/>
  <c r="M6" s="1"/>
  <c r="J47"/>
  <c r="M47" s="1"/>
  <c r="J46"/>
  <c r="M46" s="1"/>
  <c r="J32"/>
  <c r="N32" s="1"/>
  <c r="J19"/>
  <c r="L19" s="1"/>
  <c r="J12"/>
  <c r="N12" s="1"/>
  <c r="J35"/>
  <c r="N35" s="1"/>
  <c r="J3"/>
  <c r="K3" s="1"/>
  <c r="J66"/>
  <c r="L66" s="1"/>
  <c r="J63"/>
  <c r="L63" s="1"/>
  <c r="J34"/>
  <c r="N34" s="1"/>
  <c r="J43"/>
  <c r="L43" s="1"/>
  <c r="J26"/>
  <c r="M26" s="1"/>
  <c r="J48"/>
  <c r="M48" s="1"/>
  <c r="J65"/>
  <c r="M65" s="1"/>
  <c r="J21"/>
  <c r="N21" s="1"/>
  <c r="J4"/>
  <c r="N4" s="1"/>
  <c r="J27"/>
  <c r="N27" s="1"/>
  <c r="J38"/>
  <c r="N38" s="1"/>
  <c r="J15"/>
  <c r="L15" s="1"/>
  <c r="J8"/>
  <c r="N8" s="1"/>
  <c r="J58"/>
  <c r="M58" s="1"/>
  <c r="J14"/>
  <c r="N14" s="1"/>
  <c r="J31"/>
  <c r="N31" s="1"/>
  <c r="J17"/>
  <c r="M17" s="1"/>
  <c r="J64"/>
  <c r="N64" s="1"/>
  <c r="J23"/>
  <c r="L23" s="1"/>
  <c r="J37"/>
  <c r="L37" s="1"/>
  <c r="J9"/>
  <c r="N9" s="1"/>
  <c r="J40"/>
  <c r="N40" s="1"/>
  <c r="J7"/>
  <c r="N7" s="1"/>
  <c r="J30"/>
  <c r="M30" s="1"/>
  <c r="J54"/>
  <c r="L54" s="1"/>
  <c r="J5"/>
  <c r="M5" s="1"/>
  <c r="J45"/>
  <c r="L45" s="1"/>
  <c r="J61"/>
  <c r="L61" s="1"/>
  <c r="J53"/>
  <c r="N53" s="1"/>
  <c r="J59"/>
  <c r="L59" s="1"/>
  <c r="J33"/>
  <c r="M33" s="1"/>
  <c r="J62"/>
  <c r="N62" s="1"/>
  <c r="J51"/>
  <c r="N51" s="1"/>
  <c r="J42"/>
  <c r="L42" s="1"/>
  <c r="J18"/>
  <c r="L18" s="1"/>
  <c r="J11"/>
  <c r="N11" s="1"/>
  <c r="M44"/>
  <c r="N44"/>
  <c r="L44"/>
  <c r="M19" l="1"/>
  <c r="N25"/>
  <c r="N24"/>
  <c r="L26"/>
  <c r="L35"/>
  <c r="M20"/>
  <c r="L10"/>
  <c r="N28"/>
  <c r="N39"/>
  <c r="N43"/>
  <c r="N16"/>
  <c r="N56"/>
  <c r="M31"/>
  <c r="N37"/>
  <c r="L27"/>
  <c r="N63"/>
  <c r="N41"/>
  <c r="M32"/>
  <c r="L47"/>
  <c r="N55"/>
  <c r="N13"/>
  <c r="N5"/>
  <c r="M64"/>
  <c r="N15"/>
  <c r="L21"/>
  <c r="N30"/>
  <c r="L62"/>
  <c r="M43"/>
  <c r="M63"/>
  <c r="L50"/>
  <c r="M3"/>
  <c r="L41"/>
  <c r="M12"/>
  <c r="M22"/>
  <c r="L32"/>
  <c r="M49"/>
  <c r="N47"/>
  <c r="M28"/>
  <c r="M39"/>
  <c r="L13"/>
  <c r="M61"/>
  <c r="L30"/>
  <c r="M40"/>
  <c r="M37"/>
  <c r="L31"/>
  <c r="L58"/>
  <c r="M15"/>
  <c r="M21"/>
  <c r="N48"/>
  <c r="L11"/>
  <c r="M42"/>
  <c r="M34"/>
  <c r="N66"/>
  <c r="L52"/>
  <c r="N46"/>
  <c r="L6"/>
  <c r="L29"/>
  <c r="M11"/>
  <c r="M62"/>
  <c r="N59"/>
  <c r="N61"/>
  <c r="M50"/>
  <c r="N3"/>
  <c r="L12"/>
  <c r="N22"/>
  <c r="N49"/>
  <c r="L55"/>
  <c r="M16"/>
  <c r="M56"/>
  <c r="N42"/>
  <c r="M59"/>
  <c r="L5"/>
  <c r="L40"/>
  <c r="L64"/>
  <c r="N58"/>
  <c r="M27"/>
  <c r="L48"/>
  <c r="N26"/>
  <c r="L34"/>
  <c r="M25"/>
  <c r="M35"/>
  <c r="M60"/>
  <c r="N19"/>
  <c r="L46"/>
  <c r="L57"/>
  <c r="N6"/>
  <c r="L24"/>
  <c r="N36"/>
  <c r="M10"/>
  <c r="N17"/>
  <c r="M14"/>
  <c r="L8"/>
  <c r="L38"/>
  <c r="L4"/>
  <c r="L65"/>
  <c r="N18"/>
  <c r="M51"/>
  <c r="L33"/>
  <c r="M53"/>
  <c r="N45"/>
  <c r="N54"/>
  <c r="M7"/>
  <c r="L9"/>
  <c r="N23"/>
  <c r="M66"/>
  <c r="N52"/>
  <c r="L60"/>
  <c r="N20"/>
  <c r="N57"/>
  <c r="N29"/>
  <c r="M36"/>
  <c r="M18"/>
  <c r="L51"/>
  <c r="N33"/>
  <c r="L53"/>
  <c r="M45"/>
  <c r="M54"/>
  <c r="L7"/>
  <c r="M9"/>
  <c r="M23"/>
  <c r="L17"/>
  <c r="L14"/>
  <c r="M8"/>
  <c r="M38"/>
  <c r="M4"/>
  <c r="K4" s="1"/>
  <c r="N65"/>
  <c r="K5" l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52" l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44"/>
  <c r="K45" s="1"/>
  <c r="K46" s="1"/>
  <c r="K47"/>
  <c r="K48" s="1"/>
  <c r="K49" s="1"/>
  <c r="K50" s="1"/>
  <c r="K51" s="1"/>
  <c r="AM4" i="2" l="1"/>
  <c r="AN23"/>
  <c r="AN16"/>
  <c r="AN20"/>
  <c r="AN25"/>
  <c r="AN15"/>
  <c r="AN13"/>
  <c r="AN27"/>
  <c r="AN19"/>
  <c r="AN12"/>
  <c r="AN26"/>
  <c r="AN24"/>
  <c r="AN11"/>
  <c r="AN21"/>
  <c r="AN17"/>
  <c r="AN22"/>
  <c r="AN18"/>
  <c r="AN14"/>
  <c r="AL4" l="1"/>
  <c r="AO32" l="1"/>
  <c r="AO36"/>
  <c r="AO40"/>
  <c r="AR40" s="1"/>
  <c r="AO44"/>
  <c r="AO48"/>
  <c r="AO52"/>
  <c r="AO56"/>
  <c r="AS56" s="1"/>
  <c r="AO60"/>
  <c r="AO64"/>
  <c r="AR64" s="1"/>
  <c r="AO30"/>
  <c r="AO34"/>
  <c r="AR34" s="1"/>
  <c r="AO38"/>
  <c r="AO42"/>
  <c r="AS42" s="1"/>
  <c r="AO46"/>
  <c r="AO50"/>
  <c r="AO54"/>
  <c r="AR54" s="1"/>
  <c r="AO58"/>
  <c r="AO62"/>
  <c r="AR62" s="1"/>
  <c r="AO66"/>
  <c r="AR66" s="1"/>
  <c r="AO65"/>
  <c r="AO61"/>
  <c r="AT61" s="1"/>
  <c r="AO57"/>
  <c r="AO53"/>
  <c r="AR53" s="1"/>
  <c r="AO49"/>
  <c r="AO45"/>
  <c r="AO41"/>
  <c r="AS41" s="1"/>
  <c r="AO37"/>
  <c r="AS37" s="1"/>
  <c r="AO33"/>
  <c r="AO29"/>
  <c r="AT29" s="1"/>
  <c r="AO67"/>
  <c r="AO63"/>
  <c r="AO59"/>
  <c r="AO55"/>
  <c r="AT55" s="1"/>
  <c r="AO51"/>
  <c r="AO47"/>
  <c r="AT47" s="1"/>
  <c r="AO43"/>
  <c r="AO39"/>
  <c r="AT39" s="1"/>
  <c r="AO35"/>
  <c r="AO31"/>
  <c r="AR31" s="1"/>
  <c r="AO6"/>
  <c r="AQ6" s="1"/>
  <c r="AO28"/>
  <c r="AO25"/>
  <c r="AO21"/>
  <c r="AQ21" s="1"/>
  <c r="AO17"/>
  <c r="AO13"/>
  <c r="AT13" s="1"/>
  <c r="AO9"/>
  <c r="AO5"/>
  <c r="AO24"/>
  <c r="AO20"/>
  <c r="AQ20" s="1"/>
  <c r="AO16"/>
  <c r="AO12"/>
  <c r="AO8"/>
  <c r="AO4"/>
  <c r="AS4" s="1"/>
  <c r="AO27"/>
  <c r="AT27" s="1"/>
  <c r="AO23"/>
  <c r="AO19"/>
  <c r="AO15"/>
  <c r="AT15" s="1"/>
  <c r="AO11"/>
  <c r="AO7"/>
  <c r="AO26"/>
  <c r="AO22"/>
  <c r="AQ22" s="1"/>
  <c r="AO18"/>
  <c r="AQ18" s="1"/>
  <c r="AO14"/>
  <c r="AO10"/>
  <c r="AQ10" s="1"/>
  <c r="AT64"/>
  <c r="AR32"/>
  <c r="AS45"/>
  <c r="AS34"/>
  <c r="AT63"/>
  <c r="AR44"/>
  <c r="AT56"/>
  <c r="AR60"/>
  <c r="AS38"/>
  <c r="AR59"/>
  <c r="AR48"/>
  <c r="AR35"/>
  <c r="AR58"/>
  <c r="AT65"/>
  <c r="AR50"/>
  <c r="AS61" l="1"/>
  <c r="AR29"/>
  <c r="AT6"/>
  <c r="AS28"/>
  <c r="AQ28"/>
  <c r="AT31"/>
  <c r="AQ31"/>
  <c r="AQ39"/>
  <c r="AS47"/>
  <c r="AQ47"/>
  <c r="AS55"/>
  <c r="AQ55"/>
  <c r="AS63"/>
  <c r="AQ63"/>
  <c r="AQ29"/>
  <c r="AQ37"/>
  <c r="AQ45"/>
  <c r="AT53"/>
  <c r="AQ53"/>
  <c r="AQ61"/>
  <c r="AQ66"/>
  <c r="AQ58"/>
  <c r="AQ50"/>
  <c r="AQ42"/>
  <c r="AQ34"/>
  <c r="AQ64"/>
  <c r="AQ56"/>
  <c r="AQ48"/>
  <c r="AQ40"/>
  <c r="AQ32"/>
  <c r="AQ35"/>
  <c r="AT43"/>
  <c r="AQ43"/>
  <c r="AQ51"/>
  <c r="AT59"/>
  <c r="AQ59"/>
  <c r="AQ67"/>
  <c r="AQ33"/>
  <c r="AQ41"/>
  <c r="AT49"/>
  <c r="AQ49"/>
  <c r="AS57"/>
  <c r="AQ57"/>
  <c r="AQ65"/>
  <c r="AT62"/>
  <c r="AQ62"/>
  <c r="AQ54"/>
  <c r="AQ46"/>
  <c r="AQ38"/>
  <c r="AQ30"/>
  <c r="AQ60"/>
  <c r="AQ52"/>
  <c r="AT44"/>
  <c r="AQ44"/>
  <c r="AT36"/>
  <c r="AQ36"/>
  <c r="AR43"/>
  <c r="AT57"/>
  <c r="AS30"/>
  <c r="AR46"/>
  <c r="AS67"/>
  <c r="AS51"/>
  <c r="AR36"/>
  <c r="AR52"/>
  <c r="AS33"/>
  <c r="AS49"/>
  <c r="AR65"/>
  <c r="AS65"/>
  <c r="AS35"/>
  <c r="AS59"/>
  <c r="AS43"/>
  <c r="AR57"/>
  <c r="AR30"/>
  <c r="AR38"/>
  <c r="AS46"/>
  <c r="AR41"/>
  <c r="AR67"/>
  <c r="AS60"/>
  <c r="AR51"/>
  <c r="AS36"/>
  <c r="AS44"/>
  <c r="AS62"/>
  <c r="AS52"/>
  <c r="AS54"/>
  <c r="AR33"/>
  <c r="AR49"/>
  <c r="AS50"/>
  <c r="AS58"/>
  <c r="AS48"/>
  <c r="AR47"/>
  <c r="AR56"/>
  <c r="AS31"/>
  <c r="AR39"/>
  <c r="AS39"/>
  <c r="AR55"/>
  <c r="AR63"/>
  <c r="AR37"/>
  <c r="AS53"/>
  <c r="AT34"/>
  <c r="AR42"/>
  <c r="AT42"/>
  <c r="AR61"/>
  <c r="AR45"/>
  <c r="AT45"/>
  <c r="AS29"/>
  <c r="AS32"/>
  <c r="AT32"/>
  <c r="AS40"/>
  <c r="AS66"/>
  <c r="AS64"/>
  <c r="AT50"/>
  <c r="AT58"/>
  <c r="AT48"/>
  <c r="AT37"/>
  <c r="AT40"/>
  <c r="AT66"/>
  <c r="AT60"/>
  <c r="AT52"/>
  <c r="AT30"/>
  <c r="AT41"/>
  <c r="AT67"/>
  <c r="AT33"/>
  <c r="AT35"/>
  <c r="AS6"/>
  <c r="AT38"/>
  <c r="AT46"/>
  <c r="AT51"/>
  <c r="AT54"/>
  <c r="AR6"/>
  <c r="AT28"/>
  <c r="AS20"/>
  <c r="AR28"/>
  <c r="AR26"/>
  <c r="AQ26"/>
  <c r="AT11"/>
  <c r="AQ11"/>
  <c r="AR19"/>
  <c r="AQ19"/>
  <c r="AR27"/>
  <c r="AQ27"/>
  <c r="AR8"/>
  <c r="AQ8"/>
  <c r="AS16"/>
  <c r="AQ16"/>
  <c r="AR24"/>
  <c r="AQ24"/>
  <c r="AR9"/>
  <c r="AQ9"/>
  <c r="AS17"/>
  <c r="AQ17"/>
  <c r="AR25"/>
  <c r="AQ25"/>
  <c r="AR14"/>
  <c r="AQ14"/>
  <c r="AS7"/>
  <c r="AQ7"/>
  <c r="AR15"/>
  <c r="AQ15"/>
  <c r="AR23"/>
  <c r="AQ23"/>
  <c r="AR12"/>
  <c r="AQ12"/>
  <c r="AS5"/>
  <c r="AQ5"/>
  <c r="AS13"/>
  <c r="AQ13"/>
  <c r="AR7"/>
  <c r="AR22"/>
  <c r="AT14"/>
  <c r="AR21"/>
  <c r="AP4"/>
  <c r="AT23"/>
  <c r="AT24"/>
  <c r="AS10"/>
  <c r="AT26"/>
  <c r="AT8"/>
  <c r="AT25"/>
  <c r="AT12"/>
  <c r="AR20"/>
  <c r="AT5"/>
  <c r="AT7"/>
  <c r="AS21"/>
  <c r="AT4"/>
  <c r="AS22"/>
  <c r="AS18"/>
  <c r="AS19"/>
  <c r="AR17"/>
  <c r="AT16"/>
  <c r="AR10"/>
  <c r="AR18"/>
  <c r="AT19"/>
  <c r="AS27"/>
  <c r="AT17"/>
  <c r="AR11"/>
  <c r="AT9"/>
  <c r="AS14"/>
  <c r="AS12"/>
  <c r="AT20"/>
  <c r="AR5"/>
  <c r="AT21"/>
  <c r="AS15"/>
  <c r="AQ4"/>
  <c r="AR4"/>
  <c r="AT22"/>
  <c r="AS23"/>
  <c r="AR13"/>
  <c r="AT10"/>
  <c r="AT18"/>
  <c r="AS26"/>
  <c r="AS8"/>
  <c r="AR16"/>
  <c r="AS24"/>
  <c r="AS11"/>
  <c r="AS25"/>
  <c r="AS9"/>
  <c r="AP28" l="1"/>
  <c r="AP29" s="1"/>
  <c r="AP30" s="1"/>
  <c r="AP31" s="1"/>
  <c r="AP32" s="1"/>
  <c r="AP33" s="1"/>
  <c r="AP34" s="1"/>
  <c r="AP35" s="1"/>
  <c r="AP36" s="1"/>
  <c r="AP37" s="1"/>
  <c r="AP38" s="1"/>
  <c r="AP39" s="1"/>
  <c r="AP40" s="1"/>
  <c r="AP41" s="1"/>
  <c r="AP42" s="1"/>
  <c r="AP43" s="1"/>
  <c r="AP44" s="1"/>
  <c r="AP45" s="1"/>
  <c r="AP46" s="1"/>
  <c r="AP47" s="1"/>
  <c r="AP48" s="1"/>
  <c r="AP49" s="1"/>
  <c r="AP50" s="1"/>
  <c r="AP51" s="1"/>
  <c r="AP52" s="1"/>
  <c r="AP53" s="1"/>
  <c r="AP54" s="1"/>
  <c r="AP55" s="1"/>
  <c r="AP56" s="1"/>
  <c r="AP57" s="1"/>
  <c r="AP58" s="1"/>
  <c r="AP59" s="1"/>
  <c r="AP60" s="1"/>
  <c r="AP61" s="1"/>
  <c r="AP62" s="1"/>
  <c r="AP63" s="1"/>
  <c r="AP64" s="1"/>
  <c r="AP65" s="1"/>
  <c r="AP66" s="1"/>
  <c r="AP67" s="1"/>
  <c r="AP6"/>
  <c r="AP7" s="1"/>
  <c r="AP5"/>
  <c r="AP8"/>
  <c r="AP9" s="1"/>
  <c r="AP10" s="1"/>
  <c r="AP11" s="1"/>
  <c r="AP12" s="1"/>
  <c r="AP13" s="1"/>
  <c r="AP14" s="1"/>
  <c r="AP15" s="1"/>
  <c r="AP16" s="1"/>
  <c r="AP17" s="1"/>
  <c r="AP18" s="1"/>
  <c r="AP19" s="1"/>
  <c r="AP20" s="1"/>
  <c r="AP21" s="1"/>
  <c r="AP22" s="1"/>
  <c r="AP23" s="1"/>
  <c r="AP24" s="1"/>
  <c r="AP25" s="1"/>
  <c r="AP26" s="1"/>
  <c r="AP27" s="1"/>
</calcChain>
</file>

<file path=xl/sharedStrings.xml><?xml version="1.0" encoding="utf-8"?>
<sst xmlns="http://schemas.openxmlformats.org/spreadsheetml/2006/main" count="258" uniqueCount="144">
  <si>
    <t>Colonnes à masquées</t>
  </si>
  <si>
    <t>TABLEAU DE CLASSEMENT</t>
  </si>
  <si>
    <t>Noms</t>
  </si>
  <si>
    <t>Points</t>
  </si>
  <si>
    <t>G A</t>
  </si>
  <si>
    <t>Rang</t>
  </si>
  <si>
    <t>Pts</t>
  </si>
  <si>
    <t>JOUEURS</t>
  </si>
  <si>
    <t xml:space="preserve">   TOTAL</t>
  </si>
  <si>
    <t>1ère partie</t>
  </si>
  <si>
    <t>2ème partie</t>
  </si>
  <si>
    <t>3ème partie</t>
  </si>
  <si>
    <t>P</t>
  </si>
  <si>
    <t>C</t>
  </si>
  <si>
    <t>GA</t>
  </si>
  <si>
    <t>Code vérouillage : AB</t>
  </si>
  <si>
    <t>Class.</t>
  </si>
  <si>
    <t>Class.1</t>
  </si>
  <si>
    <t>Ga -</t>
  </si>
  <si>
    <t>GA +</t>
  </si>
  <si>
    <t>TABLEAU RESULTATS</t>
  </si>
  <si>
    <t>Ex aequo</t>
  </si>
  <si>
    <t>A01_BESSON</t>
  </si>
  <si>
    <t>A02_BARD</t>
  </si>
  <si>
    <t>A03_JOUVE</t>
  </si>
  <si>
    <t>A04_BOUVET</t>
  </si>
  <si>
    <t>A05_GAILLARD</t>
  </si>
  <si>
    <t>A07_SABATIER</t>
  </si>
  <si>
    <t>A08_FAY</t>
  </si>
  <si>
    <t>A09_CHALENCON</t>
  </si>
  <si>
    <t>A10_BONNET</t>
  </si>
  <si>
    <t>A11_VALAYER</t>
  </si>
  <si>
    <t>A12_BLOUQUY</t>
  </si>
  <si>
    <t>A13_DARD</t>
  </si>
  <si>
    <t>A14_FORIEL</t>
  </si>
  <si>
    <t>A15_SAFFRE</t>
  </si>
  <si>
    <t>A16_DULUGAT</t>
  </si>
  <si>
    <t>A17_DELAVIS</t>
  </si>
  <si>
    <t>A18_ROUSSET</t>
  </si>
  <si>
    <t>A19_</t>
  </si>
  <si>
    <t>A20_</t>
  </si>
  <si>
    <t>A21_</t>
  </si>
  <si>
    <t>A22_</t>
  </si>
  <si>
    <t>A23_</t>
  </si>
  <si>
    <t>A24_</t>
  </si>
  <si>
    <t>A25_</t>
  </si>
  <si>
    <t>A26_</t>
  </si>
  <si>
    <t>A27_</t>
  </si>
  <si>
    <t>A28_</t>
  </si>
  <si>
    <t>A29_</t>
  </si>
  <si>
    <t>A30_</t>
  </si>
  <si>
    <t>A31_</t>
  </si>
  <si>
    <t>A32_</t>
  </si>
  <si>
    <t>A33_</t>
  </si>
  <si>
    <t>A34_</t>
  </si>
  <si>
    <t>A35_</t>
  </si>
  <si>
    <t>A36_</t>
  </si>
  <si>
    <t>A37_</t>
  </si>
  <si>
    <t>A38_</t>
  </si>
  <si>
    <t>A39_</t>
  </si>
  <si>
    <t>A40_</t>
  </si>
  <si>
    <t>A41_</t>
  </si>
  <si>
    <t>A42_</t>
  </si>
  <si>
    <t>A43_</t>
  </si>
  <si>
    <t>A44_</t>
  </si>
  <si>
    <t>A45_</t>
  </si>
  <si>
    <t>A46_</t>
  </si>
  <si>
    <t>A47_</t>
  </si>
  <si>
    <t>A48_</t>
  </si>
  <si>
    <t>A49_</t>
  </si>
  <si>
    <t>A50_</t>
  </si>
  <si>
    <t>A51_</t>
  </si>
  <si>
    <t>A52_</t>
  </si>
  <si>
    <t>A53_</t>
  </si>
  <si>
    <t>A54_</t>
  </si>
  <si>
    <t>A55_</t>
  </si>
  <si>
    <t>A56_</t>
  </si>
  <si>
    <t>A57_</t>
  </si>
  <si>
    <t>A58_</t>
  </si>
  <si>
    <t>A59_</t>
  </si>
  <si>
    <t>A60_</t>
  </si>
  <si>
    <t>A61_</t>
  </si>
  <si>
    <t>A62_</t>
  </si>
  <si>
    <t>A63_</t>
  </si>
  <si>
    <t>A64_</t>
  </si>
  <si>
    <t>A06_CHAPON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</si>
  <si>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</si>
  <si>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</si>
  <si>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</si>
  <si>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</si>
  <si>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</si>
  <si>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</si>
  <si>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</si>
  <si>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</si>
  <si>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</si>
  <si>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A11</t>
  </si>
  <si>
    <t>A12</t>
  </si>
  <si>
    <t>A13</t>
  </si>
  <si>
    <t>A14</t>
  </si>
  <si>
    <t>A15</t>
  </si>
  <si>
    <t>A16</t>
  </si>
  <si>
    <t>A17</t>
  </si>
  <si>
    <t>A18</t>
  </si>
  <si>
    <t>A10</t>
  </si>
  <si>
    <t>Score</t>
  </si>
  <si>
    <t>Pts1</t>
  </si>
  <si>
    <t>Pts2</t>
  </si>
  <si>
    <t>Pts3</t>
  </si>
  <si>
    <t>GA1</t>
  </si>
  <si>
    <t>GA2</t>
  </si>
  <si>
    <t>GA3</t>
  </si>
  <si>
    <t>Score1</t>
  </si>
  <si>
    <t>Score2</t>
  </si>
  <si>
    <t>Score3</t>
  </si>
  <si>
    <t>RESULTATS</t>
  </si>
  <si>
    <t>Tirage mélée manuel : mettre les Noms des joueurs dans les colonnes AA, AG et AM</t>
  </si>
  <si>
    <r>
      <t xml:space="preserve">Colonne B : Liste de tous les Joueurs  - </t>
    </r>
    <r>
      <rPr>
        <sz val="11"/>
        <color rgb="FFFF0000"/>
        <rFont val="Times New Roman"/>
        <family val="1"/>
      </rPr>
      <t>INSCRITS Il faut que l'écriture du Nom soit IDENTIQUE dans toutes les colonnes (IMPERATIF)</t>
    </r>
  </si>
  <si>
    <t>Alain</t>
  </si>
  <si>
    <t>Marc</t>
  </si>
  <si>
    <t>Bernard</t>
  </si>
  <si>
    <t>Pierre</t>
  </si>
  <si>
    <t>Marcel</t>
  </si>
  <si>
    <t>Guy</t>
  </si>
  <si>
    <t>Rolland</t>
  </si>
  <si>
    <t>Camille</t>
  </si>
  <si>
    <t>Simone</t>
  </si>
  <si>
    <t>Gisèle</t>
  </si>
  <si>
    <t>Eliette</t>
  </si>
  <si>
    <t>Pauline</t>
  </si>
  <si>
    <t>Thierry</t>
  </si>
  <si>
    <t>Denis</t>
  </si>
  <si>
    <t>Gérald</t>
  </si>
  <si>
    <t>Jean Luc</t>
  </si>
  <si>
    <t>Jean</t>
  </si>
  <si>
    <t xml:space="preserve">Jean Claude </t>
  </si>
  <si>
    <t>Jean Louis</t>
  </si>
  <si>
    <t>Jeanine</t>
  </si>
  <si>
    <t>Bernadette</t>
  </si>
  <si>
    <t>Arlette</t>
  </si>
  <si>
    <t>Maurice</t>
  </si>
  <si>
    <t>Equipes</t>
  </si>
  <si>
    <t>Yannick</t>
  </si>
  <si>
    <t>Jean louis</t>
  </si>
  <si>
    <t>Inscrire les résultats colonnes  G, M et S dans les cellule colorées le classement est automatique</t>
  </si>
</sst>
</file>

<file path=xl/styles.xml><?xml version="1.0" encoding="utf-8"?>
<styleSheet xmlns="http://schemas.openxmlformats.org/spreadsheetml/2006/main">
  <fonts count="18">
    <font>
      <sz val="11"/>
      <color theme="1"/>
      <name val="Times New Roman"/>
      <family val="2"/>
    </font>
    <font>
      <sz val="11"/>
      <color rgb="FF9C6500"/>
      <name val="Times New Roman"/>
      <family val="2"/>
    </font>
    <font>
      <sz val="11"/>
      <color theme="0"/>
      <name val="Times New Roman"/>
      <family val="2"/>
    </font>
    <font>
      <sz val="14"/>
      <color theme="1"/>
      <name val="Times New Roman"/>
      <family val="2"/>
    </font>
    <font>
      <b/>
      <sz val="14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2"/>
      <color rgb="FF00B0F0"/>
      <name val="Times New Roman"/>
      <family val="2"/>
    </font>
    <font>
      <sz val="12"/>
      <color theme="0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sz val="12"/>
      <name val="Times New Roman"/>
      <family val="2"/>
    </font>
    <font>
      <sz val="12"/>
      <color theme="0" tint="-0.249977111117893"/>
      <name val="Times New Roman"/>
      <family val="2"/>
    </font>
    <font>
      <sz val="11"/>
      <color rgb="FFFF0000"/>
      <name val="Times New Roman"/>
      <family val="1"/>
    </font>
    <font>
      <sz val="16"/>
      <color theme="1"/>
      <name val="Times New Roman"/>
      <family val="2"/>
    </font>
    <font>
      <b/>
      <sz val="16"/>
      <color theme="1"/>
      <name val="Times New Roman"/>
      <family val="2"/>
    </font>
    <font>
      <sz val="14"/>
      <name val="Times New Roman"/>
      <family val="2"/>
    </font>
    <font>
      <sz val="11"/>
      <name val="Times New Roman"/>
      <family val="2"/>
    </font>
  </fonts>
  <fills count="15">
    <fill>
      <patternFill patternType="none"/>
    </fill>
    <fill>
      <patternFill patternType="gray125"/>
    </fill>
    <fill>
      <patternFill patternType="solid">
        <fgColor rgb="FF7DDD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EB9C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8CE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rgb="FFFF0000"/>
      </left>
      <right style="medium">
        <color indexed="64"/>
      </right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/>
      <diagonal/>
    </border>
    <border>
      <left style="thin">
        <color indexed="64"/>
      </left>
      <right style="double">
        <color rgb="FFFF0000"/>
      </right>
      <top style="medium">
        <color indexed="64"/>
      </top>
      <bottom style="thin">
        <color indexed="64"/>
      </bottom>
      <diagonal/>
    </border>
    <border>
      <left style="double">
        <color rgb="FFFF0000"/>
      </left>
      <right style="medium">
        <color indexed="64"/>
      </right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rgb="FFFF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FF0000"/>
      </bottom>
      <diagonal/>
    </border>
    <border>
      <left/>
      <right style="medium">
        <color indexed="64"/>
      </right>
      <top style="medium">
        <color indexed="64"/>
      </top>
      <bottom style="double">
        <color rgb="FFFF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4" borderId="0" applyNumberFormat="0" applyBorder="0" applyAlignment="0" applyProtection="0"/>
    <xf numFmtId="0" fontId="2" fillId="5" borderId="0" applyNumberFormat="0" applyBorder="0" applyAlignment="0" applyProtection="0"/>
  </cellStyleXfs>
  <cellXfs count="269">
    <xf numFmtId="0" fontId="0" fillId="0" borderId="0" xfId="0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Protection="1"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Protection="1"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4" xfId="0" applyFont="1" applyBorder="1" applyProtection="1"/>
    <xf numFmtId="0" fontId="5" fillId="3" borderId="4" xfId="0" quotePrefix="1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6" fillId="0" borderId="4" xfId="0" applyFont="1" applyBorder="1" applyProtection="1"/>
    <xf numFmtId="0" fontId="6" fillId="0" borderId="4" xfId="0" applyFont="1" applyBorder="1" applyAlignment="1" applyProtection="1">
      <alignment horizontal="center" vertical="center"/>
    </xf>
    <xf numFmtId="0" fontId="6" fillId="0" borderId="4" xfId="0" quotePrefix="1" applyFont="1" applyBorder="1" applyAlignment="1" applyProtection="1">
      <alignment horizontal="center" vertical="center"/>
    </xf>
    <xf numFmtId="0" fontId="7" fillId="0" borderId="39" xfId="0" quotePrefix="1" applyFont="1" applyBorder="1" applyAlignment="1" applyProtection="1">
      <alignment horizontal="center"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Protection="1"/>
    <xf numFmtId="0" fontId="5" fillId="3" borderId="2" xfId="0" applyFont="1" applyFill="1" applyBorder="1" applyAlignment="1" applyProtection="1">
      <alignment horizontal="center" vertical="center"/>
    </xf>
    <xf numFmtId="0" fontId="6" fillId="0" borderId="2" xfId="0" applyFont="1" applyBorder="1" applyProtection="1"/>
    <xf numFmtId="0" fontId="6" fillId="0" borderId="2" xfId="0" quotePrefix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9" xfId="0" applyFont="1" applyBorder="1" applyProtection="1"/>
    <xf numFmtId="0" fontId="5" fillId="3" borderId="9" xfId="0" applyFont="1" applyFill="1" applyBorder="1" applyAlignment="1" applyProtection="1">
      <alignment horizontal="center" vertical="center"/>
    </xf>
    <xf numFmtId="0" fontId="6" fillId="0" borderId="9" xfId="0" applyFont="1" applyBorder="1" applyProtection="1"/>
    <xf numFmtId="0" fontId="6" fillId="0" borderId="9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19" xfId="0" applyFont="1" applyBorder="1" applyProtection="1"/>
    <xf numFmtId="0" fontId="5" fillId="3" borderId="19" xfId="0" applyFont="1" applyFill="1" applyBorder="1" applyAlignment="1" applyProtection="1">
      <alignment horizontal="center" vertical="center"/>
    </xf>
    <xf numFmtId="0" fontId="6" fillId="0" borderId="19" xfId="0" applyFont="1" applyBorder="1" applyProtection="1"/>
    <xf numFmtId="0" fontId="6" fillId="0" borderId="19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Protection="1">
      <protection locked="0"/>
    </xf>
    <xf numFmtId="0" fontId="8" fillId="5" borderId="1" xfId="2" applyFont="1" applyBorder="1" applyAlignment="1" applyProtection="1">
      <alignment horizontal="center" vertical="center"/>
      <protection locked="0"/>
    </xf>
    <xf numFmtId="0" fontId="8" fillId="5" borderId="32" xfId="2" applyFont="1" applyBorder="1" applyAlignment="1" applyProtection="1">
      <alignment horizontal="center" vertical="center"/>
      <protection locked="0"/>
    </xf>
    <xf numFmtId="0" fontId="8" fillId="5" borderId="33" xfId="2" applyFont="1" applyBorder="1" applyAlignment="1" applyProtection="1">
      <alignment horizontal="center" vertical="center"/>
      <protection locked="0"/>
    </xf>
    <xf numFmtId="0" fontId="8" fillId="5" borderId="34" xfId="2" applyFont="1" applyBorder="1" applyAlignment="1" applyProtection="1">
      <alignment horizontal="center" vertical="center"/>
      <protection locked="0"/>
    </xf>
    <xf numFmtId="0" fontId="8" fillId="5" borderId="35" xfId="2" applyFont="1" applyBorder="1" applyAlignment="1" applyProtection="1">
      <alignment horizontal="center" vertical="center"/>
      <protection locked="0"/>
    </xf>
    <xf numFmtId="0" fontId="8" fillId="5" borderId="36" xfId="2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/>
    </xf>
    <xf numFmtId="0" fontId="3" fillId="6" borderId="38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8" xfId="0" quotePrefix="1" applyFont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5" fillId="7" borderId="17" xfId="0" applyFont="1" applyFill="1" applyBorder="1" applyAlignment="1" applyProtection="1">
      <alignment horizontal="center"/>
    </xf>
    <xf numFmtId="0" fontId="5" fillId="7" borderId="11" xfId="0" applyFont="1" applyFill="1" applyBorder="1" applyAlignment="1" applyProtection="1">
      <alignment horizontal="center"/>
    </xf>
    <xf numFmtId="0" fontId="5" fillId="7" borderId="12" xfId="0" applyFont="1" applyFill="1" applyBorder="1" applyAlignment="1" applyProtection="1">
      <alignment horizontal="center"/>
    </xf>
    <xf numFmtId="0" fontId="5" fillId="7" borderId="12" xfId="0" applyFont="1" applyFill="1" applyBorder="1" applyAlignment="1" applyProtection="1">
      <alignment horizontal="center" vertical="center"/>
    </xf>
    <xf numFmtId="0" fontId="5" fillId="7" borderId="21" xfId="0" applyFont="1" applyFill="1" applyBorder="1" applyAlignment="1" applyProtection="1">
      <alignment horizontal="center"/>
    </xf>
    <xf numFmtId="0" fontId="5" fillId="7" borderId="7" xfId="0" applyFont="1" applyFill="1" applyBorder="1" applyAlignment="1" applyProtection="1">
      <alignment horizontal="center"/>
    </xf>
    <xf numFmtId="0" fontId="5" fillId="7" borderId="10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3" borderId="19" xfId="0" quotePrefix="1" applyFont="1" applyFill="1" applyBorder="1" applyAlignment="1" applyProtection="1">
      <alignment horizontal="center" vertical="center"/>
    </xf>
    <xf numFmtId="0" fontId="10" fillId="0" borderId="41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48" xfId="0" applyFont="1" applyFill="1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12" fillId="8" borderId="41" xfId="0" applyFont="1" applyFill="1" applyBorder="1" applyAlignment="1" applyProtection="1">
      <alignment horizontal="center" vertical="center"/>
    </xf>
    <xf numFmtId="0" fontId="12" fillId="8" borderId="2" xfId="0" applyFont="1" applyFill="1" applyBorder="1" applyAlignment="1" applyProtection="1">
      <alignment horizontal="center" vertical="center"/>
    </xf>
    <xf numFmtId="0" fontId="12" fillId="8" borderId="23" xfId="0" applyFont="1" applyFill="1" applyBorder="1" applyAlignment="1" applyProtection="1">
      <alignment horizontal="center" vertical="center"/>
    </xf>
    <xf numFmtId="0" fontId="12" fillId="8" borderId="4" xfId="0" applyFont="1" applyFill="1" applyBorder="1" applyAlignment="1" applyProtection="1">
      <alignment horizontal="center" vertical="center"/>
    </xf>
    <xf numFmtId="0" fontId="12" fillId="8" borderId="48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10" fillId="0" borderId="54" xfId="0" applyFont="1" applyFill="1" applyBorder="1" applyAlignment="1" applyProtection="1">
      <alignment horizontal="center" vertical="center"/>
    </xf>
    <xf numFmtId="0" fontId="10" fillId="0" borderId="56" xfId="0" applyFont="1" applyFill="1" applyBorder="1" applyAlignment="1" applyProtection="1">
      <alignment horizontal="center" vertical="center"/>
    </xf>
    <xf numFmtId="0" fontId="12" fillId="8" borderId="19" xfId="0" applyFont="1" applyFill="1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0" fontId="12" fillId="8" borderId="9" xfId="0" applyFont="1" applyFill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" xfId="0" quotePrefix="1" applyFont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10" fillId="0" borderId="53" xfId="0" applyFont="1" applyFill="1" applyBorder="1" applyAlignment="1" applyProtection="1">
      <alignment horizontal="center" vertical="center"/>
    </xf>
    <xf numFmtId="0" fontId="11" fillId="0" borderId="61" xfId="0" applyFont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Protection="1"/>
    <xf numFmtId="0" fontId="5" fillId="0" borderId="13" xfId="0" applyFont="1" applyBorder="1" applyProtection="1"/>
    <xf numFmtId="0" fontId="5" fillId="0" borderId="14" xfId="0" applyFont="1" applyBorder="1" applyProtection="1"/>
    <xf numFmtId="0" fontId="5" fillId="0" borderId="25" xfId="0" quotePrefix="1" applyFont="1" applyBorder="1" applyAlignment="1" applyProtection="1">
      <alignment horizontal="center" vertical="center"/>
    </xf>
    <xf numFmtId="0" fontId="5" fillId="0" borderId="38" xfId="0" quotePrefix="1" applyFont="1" applyBorder="1" applyAlignment="1" applyProtection="1">
      <alignment horizontal="center" vertical="center"/>
    </xf>
    <xf numFmtId="0" fontId="5" fillId="0" borderId="64" xfId="0" quotePrefix="1" applyFont="1" applyBorder="1" applyAlignment="1" applyProtection="1">
      <alignment horizontal="center" vertical="center"/>
    </xf>
    <xf numFmtId="0" fontId="5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 horizontal="center"/>
      <protection locked="0"/>
    </xf>
    <xf numFmtId="0" fontId="3" fillId="3" borderId="36" xfId="0" applyFont="1" applyFill="1" applyBorder="1" applyAlignment="1" applyProtection="1">
      <alignment horizontal="center" vertical="center"/>
      <protection locked="0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3" fillId="3" borderId="34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7" borderId="35" xfId="0" applyFont="1" applyFill="1" applyBorder="1" applyAlignment="1" applyProtection="1">
      <alignment horizontal="center" vertical="center"/>
      <protection locked="0"/>
    </xf>
    <xf numFmtId="0" fontId="11" fillId="0" borderId="62" xfId="0" applyFont="1" applyFill="1" applyBorder="1" applyAlignment="1" applyProtection="1">
      <alignment horizontal="center" vertical="center" wrapText="1"/>
      <protection locked="0"/>
    </xf>
    <xf numFmtId="0" fontId="11" fillId="0" borderId="4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2" fillId="11" borderId="4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39" xfId="0" applyFont="1" applyFill="1" applyBorder="1" applyAlignment="1" applyProtection="1">
      <alignment horizontal="center" vertical="center" wrapText="1"/>
      <protection locked="0"/>
    </xf>
    <xf numFmtId="0" fontId="11" fillId="0" borderId="59" xfId="0" applyFont="1" applyFill="1" applyBorder="1" applyAlignment="1" applyProtection="1">
      <alignment horizontal="center" vertical="center" wrapText="1"/>
      <protection locked="0"/>
    </xf>
    <xf numFmtId="0" fontId="3" fillId="2" borderId="67" xfId="0" applyFont="1" applyFill="1" applyBorder="1" applyAlignment="1" applyProtection="1">
      <alignment horizontal="center"/>
      <protection locked="0"/>
    </xf>
    <xf numFmtId="0" fontId="3" fillId="10" borderId="38" xfId="0" applyFont="1" applyFill="1" applyBorder="1" applyAlignment="1" applyProtection="1">
      <alignment horizontal="center" vertical="center"/>
      <protection locked="0"/>
    </xf>
    <xf numFmtId="0" fontId="3" fillId="6" borderId="53" xfId="0" applyFont="1" applyFill="1" applyBorder="1" applyAlignment="1" applyProtection="1">
      <alignment horizontal="center" vertical="center"/>
      <protection locked="0"/>
    </xf>
    <xf numFmtId="0" fontId="3" fillId="3" borderId="53" xfId="0" applyFont="1" applyFill="1" applyBorder="1" applyAlignment="1" applyProtection="1">
      <alignment horizontal="center" vertical="center"/>
      <protection locked="0"/>
    </xf>
    <xf numFmtId="0" fontId="3" fillId="2" borderId="68" xfId="0" applyFont="1" applyFill="1" applyBorder="1" applyAlignment="1" applyProtection="1">
      <alignment horizontal="center" vertical="center"/>
      <protection locked="0"/>
    </xf>
    <xf numFmtId="0" fontId="6" fillId="0" borderId="16" xfId="0" quotePrefix="1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7" fillId="0" borderId="69" xfId="0" quotePrefix="1" applyFont="1" applyBorder="1" applyAlignment="1" applyProtection="1">
      <alignment horizontal="center" vertical="center"/>
    </xf>
    <xf numFmtId="0" fontId="7" fillId="0" borderId="70" xfId="0" quotePrefix="1" applyFont="1" applyBorder="1" applyAlignment="1" applyProtection="1">
      <alignment horizontal="center" vertical="center"/>
    </xf>
    <xf numFmtId="0" fontId="7" fillId="0" borderId="71" xfId="0" quotePrefix="1" applyFont="1" applyBorder="1" applyAlignment="1" applyProtection="1">
      <alignment horizontal="center" vertical="center"/>
    </xf>
    <xf numFmtId="0" fontId="7" fillId="0" borderId="27" xfId="0" quotePrefix="1" applyFont="1" applyBorder="1" applyAlignment="1" applyProtection="1">
      <alignment horizontal="center" vertical="center"/>
    </xf>
    <xf numFmtId="0" fontId="7" fillId="0" borderId="37" xfId="0" quotePrefix="1" applyFont="1" applyBorder="1" applyAlignment="1" applyProtection="1">
      <alignment horizontal="center" vertical="center"/>
    </xf>
    <xf numFmtId="0" fontId="7" fillId="0" borderId="60" xfId="0" quotePrefix="1" applyFont="1" applyBorder="1" applyAlignment="1" applyProtection="1">
      <alignment horizontal="center" vertical="center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7" fillId="0" borderId="28" xfId="0" quotePrefix="1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Protection="1"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5" fillId="3" borderId="37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6" fillId="0" borderId="59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3" fillId="6" borderId="63" xfId="0" applyFont="1" applyFill="1" applyBorder="1" applyAlignment="1" applyProtection="1">
      <alignment horizontal="center" vertical="center"/>
      <protection locked="0"/>
    </xf>
    <xf numFmtId="0" fontId="9" fillId="3" borderId="72" xfId="1" applyFont="1" applyFill="1" applyBorder="1" applyAlignment="1" applyProtection="1">
      <alignment horizontal="center" vertical="center"/>
      <protection locked="0"/>
    </xf>
    <xf numFmtId="0" fontId="9" fillId="10" borderId="73" xfId="1" applyFont="1" applyFill="1" applyBorder="1" applyAlignment="1" applyProtection="1">
      <alignment horizontal="center" vertical="center"/>
      <protection locked="0"/>
    </xf>
    <xf numFmtId="0" fontId="9" fillId="2" borderId="74" xfId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4" fillId="9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9" borderId="0" xfId="0" applyFont="1" applyFill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Border="1" applyProtection="1">
      <protection locked="0"/>
    </xf>
    <xf numFmtId="0" fontId="11" fillId="0" borderId="61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59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48" xfId="0" applyFont="1" applyFill="1" applyBorder="1" applyAlignment="1" applyProtection="1">
      <alignment horizontal="center" vertical="center"/>
      <protection locked="0"/>
    </xf>
    <xf numFmtId="0" fontId="11" fillId="0" borderId="62" xfId="0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6" fillId="6" borderId="73" xfId="0" applyFont="1" applyFill="1" applyBorder="1" applyAlignment="1" applyProtection="1">
      <alignment horizontal="center" vertical="center"/>
      <protection locked="0"/>
    </xf>
    <xf numFmtId="0" fontId="17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65" xfId="0" applyFont="1" applyFill="1" applyBorder="1" applyAlignment="1" applyProtection="1">
      <alignment horizontal="center" vertical="center"/>
      <protection locked="0"/>
    </xf>
    <xf numFmtId="0" fontId="11" fillId="0" borderId="66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Protection="1">
      <protection locked="0"/>
    </xf>
    <xf numFmtId="0" fontId="11" fillId="6" borderId="2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11" fillId="0" borderId="13" xfId="0" quotePrefix="1" applyFont="1" applyBorder="1" applyAlignment="1" applyProtection="1">
      <alignment horizontal="center" vertical="center"/>
    </xf>
    <xf numFmtId="0" fontId="10" fillId="0" borderId="19" xfId="0" quotePrefix="1" applyFont="1" applyFill="1" applyBorder="1" applyAlignment="1" applyProtection="1">
      <alignment horizontal="center" vertical="center"/>
    </xf>
    <xf numFmtId="0" fontId="10" fillId="0" borderId="2" xfId="0" quotePrefix="1" applyFont="1" applyFill="1" applyBorder="1" applyAlignment="1" applyProtection="1">
      <alignment horizontal="center" vertical="center"/>
    </xf>
    <xf numFmtId="0" fontId="10" fillId="0" borderId="53" xfId="0" quotePrefix="1" applyFont="1" applyFill="1" applyBorder="1" applyAlignment="1" applyProtection="1">
      <alignment horizontal="center" vertical="center"/>
    </xf>
    <xf numFmtId="0" fontId="5" fillId="0" borderId="18" xfId="0" quotePrefix="1" applyFont="1" applyBorder="1" applyAlignment="1" applyProtection="1">
      <alignment horizontal="center" vertical="center"/>
    </xf>
    <xf numFmtId="0" fontId="5" fillId="0" borderId="19" xfId="0" quotePrefix="1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11" fillId="12" borderId="2" xfId="0" applyFont="1" applyFill="1" applyBorder="1" applyAlignment="1" applyProtection="1">
      <alignment horizontal="center" vertical="center"/>
    </xf>
    <xf numFmtId="0" fontId="8" fillId="12" borderId="2" xfId="0" applyFont="1" applyFill="1" applyBorder="1" applyAlignment="1" applyProtection="1">
      <alignment horizontal="center" vertical="center"/>
    </xf>
    <xf numFmtId="0" fontId="11" fillId="10" borderId="2" xfId="0" applyFont="1" applyFill="1" applyBorder="1" applyAlignment="1" applyProtection="1">
      <alignment horizontal="center" vertical="center"/>
    </xf>
    <xf numFmtId="0" fontId="8" fillId="13" borderId="2" xfId="0" applyFont="1" applyFill="1" applyBorder="1" applyAlignment="1" applyProtection="1">
      <alignment horizontal="center" vertical="center"/>
    </xf>
    <xf numFmtId="0" fontId="11" fillId="14" borderId="2" xfId="0" applyFont="1" applyFill="1" applyBorder="1" applyAlignment="1" applyProtection="1">
      <alignment horizontal="center" vertical="center"/>
    </xf>
    <xf numFmtId="0" fontId="6" fillId="0" borderId="26" xfId="0" quotePrefix="1" applyFont="1" applyBorder="1" applyAlignment="1" applyProtection="1">
      <alignment horizontal="center" vertical="center"/>
    </xf>
    <xf numFmtId="0" fontId="6" fillId="0" borderId="75" xfId="0" quotePrefix="1" applyFont="1" applyBorder="1" applyAlignment="1" applyProtection="1">
      <alignment horizontal="center" vertical="center"/>
    </xf>
    <xf numFmtId="0" fontId="6" fillId="0" borderId="59" xfId="0" quotePrefix="1" applyFont="1" applyBorder="1" applyAlignment="1" applyProtection="1">
      <alignment horizontal="center" vertical="center"/>
    </xf>
    <xf numFmtId="0" fontId="6" fillId="0" borderId="76" xfId="0" quotePrefix="1" applyFont="1" applyBorder="1" applyAlignment="1" applyProtection="1">
      <alignment horizontal="center" vertical="center"/>
    </xf>
    <xf numFmtId="0" fontId="6" fillId="0" borderId="2" xfId="0" quotePrefix="1" applyFont="1" applyFill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15" fillId="0" borderId="40" xfId="0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0" fontId="15" fillId="0" borderId="4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11" fillId="0" borderId="2" xfId="0" quotePrefix="1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0" fontId="5" fillId="0" borderId="77" xfId="0" quotePrefix="1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  <protection locked="0"/>
    </xf>
    <xf numFmtId="0" fontId="11" fillId="0" borderId="11" xfId="0" quotePrefix="1" applyFont="1" applyBorder="1" applyAlignment="1" applyProtection="1">
      <alignment horizontal="center" vertical="center"/>
    </xf>
    <xf numFmtId="0" fontId="5" fillId="0" borderId="69" xfId="0" quotePrefix="1" applyFont="1" applyBorder="1" applyAlignment="1" applyProtection="1">
      <alignment horizontal="center" vertical="center"/>
    </xf>
    <xf numFmtId="0" fontId="5" fillId="0" borderId="78" xfId="0" quotePrefix="1" applyFont="1" applyBorder="1" applyAlignment="1" applyProtection="1">
      <alignment horizontal="center" vertical="center"/>
    </xf>
    <xf numFmtId="0" fontId="5" fillId="0" borderId="75" xfId="0" quotePrefix="1" applyFont="1" applyBorder="1" applyAlignment="1" applyProtection="1">
      <alignment horizontal="center" vertical="center"/>
    </xf>
    <xf numFmtId="0" fontId="5" fillId="0" borderId="79" xfId="0" quotePrefix="1" applyFont="1" applyBorder="1" applyAlignment="1" applyProtection="1">
      <alignment horizontal="center" vertical="center"/>
    </xf>
    <xf numFmtId="0" fontId="5" fillId="0" borderId="80" xfId="0" quotePrefix="1" applyFont="1" applyBorder="1" applyAlignment="1" applyProtection="1">
      <alignment horizontal="center" vertical="center"/>
    </xf>
  </cellXfs>
  <cellStyles count="3">
    <cellStyle name="60 % - Accent3" xfId="2" builtinId="40"/>
    <cellStyle name="Neutre" xfId="1" builtinId="28"/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08CE4"/>
      <color rgb="FF00B0F0"/>
      <color rgb="FFFFC000"/>
      <color rgb="FFC5BE97"/>
      <color rgb="FFFCD5B4"/>
      <color rgb="FF7DDDFF"/>
      <color rgb="FF66FF99"/>
      <color rgb="FFFF3300"/>
      <color rgb="FFFFEB9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66"/>
  <sheetViews>
    <sheetView workbookViewId="0"/>
  </sheetViews>
  <sheetFormatPr baseColWidth="10" defaultRowHeight="15.75"/>
  <cols>
    <col min="1" max="1" width="5.42578125" style="51" customWidth="1"/>
    <col min="2" max="2" width="23" style="23" customWidth="1"/>
    <col min="3" max="3" width="8.28515625" style="52" customWidth="1"/>
    <col min="4" max="4" width="8" style="52" customWidth="1"/>
    <col min="5" max="5" width="10.5703125" style="23" customWidth="1"/>
    <col min="6" max="6" width="9.7109375" style="52" customWidth="1"/>
    <col min="7" max="7" width="12.28515625" style="52" customWidth="1"/>
    <col min="8" max="8" width="10.5703125" style="52" customWidth="1"/>
    <col min="9" max="9" width="9.7109375" style="23" customWidth="1"/>
    <col min="10" max="10" width="15.7109375" style="23" customWidth="1"/>
    <col min="11" max="11" width="15.140625" style="52" customWidth="1"/>
    <col min="12" max="12" width="19.5703125" style="52" customWidth="1"/>
    <col min="13" max="13" width="8.5703125" style="52" customWidth="1"/>
    <col min="14" max="14" width="10" style="52" customWidth="1"/>
    <col min="15" max="15" width="9.85546875" style="52" customWidth="1"/>
    <col min="16" max="16" width="6.42578125" style="23" customWidth="1"/>
    <col min="17" max="16384" width="11.42578125" style="23"/>
  </cols>
  <sheetData>
    <row r="1" spans="1:17" s="2" customFormat="1" ht="21.75" customHeight="1" thickBot="1">
      <c r="A1" s="4"/>
      <c r="B1" s="5" t="s">
        <v>20</v>
      </c>
      <c r="C1" s="6"/>
      <c r="D1" s="6"/>
      <c r="E1" s="7"/>
      <c r="F1" s="50" t="s">
        <v>0</v>
      </c>
      <c r="G1" s="6"/>
      <c r="H1" s="6"/>
      <c r="I1" s="7"/>
      <c r="J1" s="7" t="s">
        <v>1</v>
      </c>
      <c r="K1" s="6"/>
      <c r="L1" s="6"/>
      <c r="M1" s="6"/>
      <c r="N1" s="3"/>
      <c r="O1" s="1"/>
    </row>
    <row r="2" spans="1:17" s="2" customFormat="1" ht="20.25" customHeight="1" thickBot="1">
      <c r="A2" s="4"/>
      <c r="B2" s="8" t="s">
        <v>2</v>
      </c>
      <c r="C2" s="9" t="s">
        <v>3</v>
      </c>
      <c r="D2" s="9" t="s">
        <v>4</v>
      </c>
      <c r="E2" s="10"/>
      <c r="F2" s="11" t="s">
        <v>18</v>
      </c>
      <c r="G2" s="11" t="s">
        <v>19</v>
      </c>
      <c r="H2" s="11" t="s">
        <v>5</v>
      </c>
      <c r="I2" s="81" t="s">
        <v>16</v>
      </c>
      <c r="J2" s="12" t="s">
        <v>17</v>
      </c>
      <c r="K2" s="12" t="s">
        <v>21</v>
      </c>
      <c r="L2" s="12" t="s">
        <v>2</v>
      </c>
      <c r="M2" s="12" t="s">
        <v>3</v>
      </c>
      <c r="N2" s="13" t="s">
        <v>4</v>
      </c>
      <c r="O2" s="81" t="s">
        <v>16</v>
      </c>
    </row>
    <row r="3" spans="1:17" ht="17.100000000000001" customHeight="1">
      <c r="A3" s="74">
        <v>1</v>
      </c>
      <c r="B3" s="14" t="str">
        <f>+Feuil3!B5</f>
        <v>A01_BESSON</v>
      </c>
      <c r="C3" s="15" t="e">
        <f>+Feuil3!O5</f>
        <v>#N/A</v>
      </c>
      <c r="D3" s="15" t="e">
        <f>+Feuil3!P5</f>
        <v>#REF!</v>
      </c>
      <c r="E3" s="16"/>
      <c r="F3" s="17" t="e">
        <f>IF(D3="","",IF(D3&lt;0,D3,0))</f>
        <v>#REF!</v>
      </c>
      <c r="G3" s="18" t="e">
        <f>IF(D3="","",IF(D3&gt;0,D3,0))</f>
        <v>#REF!</v>
      </c>
      <c r="H3" s="18" t="e">
        <f t="shared" ref="H3:H37" si="0">IF(OR(B3="",C3="",D3=""),"",RANK(C3,$C$3:$C$66)+SUM(-F3/100)-(G3/100)+COUNTIF(B$3:B$66,"&lt;="&amp;B3)/10000+ROW()/100000)</f>
        <v>#N/A</v>
      </c>
      <c r="I3" s="75">
        <v>1</v>
      </c>
      <c r="J3" s="19" t="e">
        <f>IF(B3="","",SMALL(H$3:H$66,ROWS(M$3:M3)))</f>
        <v>#N/A</v>
      </c>
      <c r="K3" s="20" t="e">
        <f>IF(J3="","",1)</f>
        <v>#N/A</v>
      </c>
      <c r="L3" s="20" t="e">
        <f>IF(OR(B3="",C3=""),"",INDEX($B$3:$B$66,MATCH(J3,$H$3:$H$66,0)))</f>
        <v>#N/A</v>
      </c>
      <c r="M3" s="21" t="e">
        <f>IF(B3="","",INDEX($C$3:$C$66,MATCH(J3,$H$3:$H$66,0)))</f>
        <v>#N/A</v>
      </c>
      <c r="N3" s="22" t="e">
        <f>IF(B3="","",INDEX($D$3:$D66,MATCH(J3,$H$3:$H$66,0)))</f>
        <v>#N/A</v>
      </c>
      <c r="O3" s="75">
        <v>1</v>
      </c>
      <c r="Q3" s="24" t="s">
        <v>15</v>
      </c>
    </row>
    <row r="4" spans="1:17" ht="17.100000000000001" customHeight="1">
      <c r="A4" s="76">
        <v>2</v>
      </c>
      <c r="B4" s="25" t="str">
        <f>+Feuil3!B6</f>
        <v>A02_BARD</v>
      </c>
      <c r="C4" s="26" t="e">
        <f>+Feuil3!O6</f>
        <v>#REF!</v>
      </c>
      <c r="D4" s="26" t="e">
        <f>+Feuil3!P6</f>
        <v>#REF!</v>
      </c>
      <c r="E4" s="27"/>
      <c r="F4" s="28" t="e">
        <f>IF(D4="","",IF(D4&lt;0,D4,0))</f>
        <v>#REF!</v>
      </c>
      <c r="G4" s="28" t="e">
        <f>IF(D4="","",IF(D4&gt;0,D4,0))</f>
        <v>#REF!</v>
      </c>
      <c r="H4" s="28" t="e">
        <f t="shared" si="0"/>
        <v>#REF!</v>
      </c>
      <c r="I4" s="77">
        <v>2</v>
      </c>
      <c r="J4" s="29" t="e">
        <f>IF(B4="","",SMALL(H$3:H$66,ROWS(M$3:M4)))</f>
        <v>#N/A</v>
      </c>
      <c r="K4" s="30" t="e">
        <f>IF(J4="","",IF(AND(M3=M4,N3=N4),K3,K3+1))</f>
        <v>#N/A</v>
      </c>
      <c r="L4" s="31" t="e">
        <f t="shared" ref="L4:L37" si="1">IF(OR(B4="",C4=""),"",INDEX($B$3:$B$521,MATCH(J4,$H$3:$H$66,0)))</f>
        <v>#REF!</v>
      </c>
      <c r="M4" s="31" t="e">
        <f>IF(B4="","",INDEX($C$3:$C$66,MATCH(J4,$H$3:$H$66,0)))</f>
        <v>#N/A</v>
      </c>
      <c r="N4" s="32" t="e">
        <f>IF(B4="","",INDEX($D$3:$D66,MATCH(J4,$H$3:$H$66,0)))</f>
        <v>#N/A</v>
      </c>
      <c r="O4" s="77">
        <v>2</v>
      </c>
    </row>
    <row r="5" spans="1:17" ht="17.100000000000001" customHeight="1">
      <c r="A5" s="76">
        <v>3</v>
      </c>
      <c r="B5" s="25" t="str">
        <f>+Feuil3!B7</f>
        <v>A03_JOUVE</v>
      </c>
      <c r="C5" s="26" t="e">
        <f>+Feuil3!O7</f>
        <v>#REF!</v>
      </c>
      <c r="D5" s="26" t="e">
        <f>+Feuil3!P7</f>
        <v>#REF!</v>
      </c>
      <c r="E5" s="27"/>
      <c r="F5" s="28" t="e">
        <f t="shared" ref="F5:F66" si="2">IF(D5="","",IF(D5&lt;0,D5,0))</f>
        <v>#REF!</v>
      </c>
      <c r="G5" s="28" t="e">
        <f t="shared" ref="G5:G66" si="3">IF(D5="","",IF(D5&gt;0,D5,0))</f>
        <v>#REF!</v>
      </c>
      <c r="H5" s="28" t="e">
        <f t="shared" si="0"/>
        <v>#REF!</v>
      </c>
      <c r="I5" s="77">
        <v>3</v>
      </c>
      <c r="J5" s="29" t="e">
        <f>IF(B5="","",SMALL(H$3:H$66,ROWS(M$3:M5)))</f>
        <v>#N/A</v>
      </c>
      <c r="K5" s="31" t="e">
        <f t="shared" ref="K5:K66" si="4">IF(J5="","",IF(AND(M4=M5,N4=N5),K4,K4+1))</f>
        <v>#N/A</v>
      </c>
      <c r="L5" s="31" t="e">
        <f t="shared" si="1"/>
        <v>#REF!</v>
      </c>
      <c r="M5" s="31" t="e">
        <f t="shared" ref="M5:M66" si="5">IF(B5="","",INDEX($C$3:$C$66,MATCH(J5,$H$3:$H$66,0)))</f>
        <v>#N/A</v>
      </c>
      <c r="N5" s="32" t="e">
        <f>IF(B5="","",INDEX($D$3:$D66,MATCH(J5,$H$3:$H$66,0)))</f>
        <v>#N/A</v>
      </c>
      <c r="O5" s="77">
        <v>3</v>
      </c>
    </row>
    <row r="6" spans="1:17" ht="17.100000000000001" customHeight="1">
      <c r="A6" s="76">
        <v>4</v>
      </c>
      <c r="B6" s="25" t="str">
        <f>+Feuil3!B8</f>
        <v>A04_BOUVET</v>
      </c>
      <c r="C6" s="26" t="e">
        <f>+Feuil3!O8</f>
        <v>#REF!</v>
      </c>
      <c r="D6" s="26" t="e">
        <f>+Feuil3!P8</f>
        <v>#REF!</v>
      </c>
      <c r="E6" s="27"/>
      <c r="F6" s="28" t="e">
        <f t="shared" si="2"/>
        <v>#REF!</v>
      </c>
      <c r="G6" s="28" t="e">
        <f t="shared" si="3"/>
        <v>#REF!</v>
      </c>
      <c r="H6" s="28" t="e">
        <f t="shared" si="0"/>
        <v>#REF!</v>
      </c>
      <c r="I6" s="77">
        <v>4</v>
      </c>
      <c r="J6" s="29" t="e">
        <f>IF(B6="","",SMALL(H$3:H$66,ROWS(M$3:M6)))</f>
        <v>#N/A</v>
      </c>
      <c r="K6" s="31" t="e">
        <f t="shared" si="4"/>
        <v>#N/A</v>
      </c>
      <c r="L6" s="31" t="e">
        <f t="shared" si="1"/>
        <v>#REF!</v>
      </c>
      <c r="M6" s="31" t="e">
        <f t="shared" si="5"/>
        <v>#N/A</v>
      </c>
      <c r="N6" s="32" t="e">
        <f>IF(B6="","",INDEX($D$3:$D66,MATCH(J6,$H$3:$H$66,0)))</f>
        <v>#N/A</v>
      </c>
      <c r="O6" s="77">
        <v>4</v>
      </c>
    </row>
    <row r="7" spans="1:17" ht="17.100000000000001" customHeight="1">
      <c r="A7" s="76">
        <v>5</v>
      </c>
      <c r="B7" s="25" t="str">
        <f>+Feuil3!B9</f>
        <v>A05_GAILLARD</v>
      </c>
      <c r="C7" s="26" t="e">
        <f>+Feuil3!O9</f>
        <v>#REF!</v>
      </c>
      <c r="D7" s="26" t="e">
        <f>+Feuil3!P9</f>
        <v>#REF!</v>
      </c>
      <c r="E7" s="27"/>
      <c r="F7" s="28" t="e">
        <f t="shared" si="2"/>
        <v>#REF!</v>
      </c>
      <c r="G7" s="28" t="e">
        <f t="shared" si="3"/>
        <v>#REF!</v>
      </c>
      <c r="H7" s="28" t="e">
        <f t="shared" si="0"/>
        <v>#REF!</v>
      </c>
      <c r="I7" s="77">
        <v>5</v>
      </c>
      <c r="J7" s="29" t="e">
        <f>IF(B7="","",SMALL(H$3:H$66,ROWS(M$3:M7)))</f>
        <v>#N/A</v>
      </c>
      <c r="K7" s="31" t="e">
        <f t="shared" si="4"/>
        <v>#N/A</v>
      </c>
      <c r="L7" s="31" t="e">
        <f t="shared" si="1"/>
        <v>#REF!</v>
      </c>
      <c r="M7" s="31" t="e">
        <f t="shared" si="5"/>
        <v>#N/A</v>
      </c>
      <c r="N7" s="32" t="e">
        <f>IF(B7="","",INDEX($D$3:$D66,MATCH(J7,$H$3:$H$66,0)))</f>
        <v>#N/A</v>
      </c>
      <c r="O7" s="77">
        <v>5</v>
      </c>
    </row>
    <row r="8" spans="1:17" ht="17.100000000000001" customHeight="1">
      <c r="A8" s="76">
        <v>6</v>
      </c>
      <c r="B8" s="25" t="str">
        <f>+Feuil3!B10</f>
        <v>A06_CHAPON</v>
      </c>
      <c r="C8" s="26" t="e">
        <f>+Feuil3!O10</f>
        <v>#REF!</v>
      </c>
      <c r="D8" s="26" t="e">
        <f>+Feuil3!P10</f>
        <v>#REF!</v>
      </c>
      <c r="E8" s="27"/>
      <c r="F8" s="28" t="e">
        <f t="shared" si="2"/>
        <v>#REF!</v>
      </c>
      <c r="G8" s="28" t="e">
        <f t="shared" si="3"/>
        <v>#REF!</v>
      </c>
      <c r="H8" s="28" t="e">
        <f t="shared" si="0"/>
        <v>#REF!</v>
      </c>
      <c r="I8" s="77">
        <v>6</v>
      </c>
      <c r="J8" s="29" t="e">
        <f>IF(B8="","",SMALL(H$3:H$66,ROWS(M$3:M8)))</f>
        <v>#N/A</v>
      </c>
      <c r="K8" s="31" t="e">
        <f t="shared" si="4"/>
        <v>#N/A</v>
      </c>
      <c r="L8" s="31" t="e">
        <f t="shared" si="1"/>
        <v>#REF!</v>
      </c>
      <c r="M8" s="31" t="e">
        <f t="shared" si="5"/>
        <v>#N/A</v>
      </c>
      <c r="N8" s="32" t="e">
        <f>IF(B8="","",INDEX($D$3:$D66,MATCH(J8,$H$3:$H$66,0)))</f>
        <v>#N/A</v>
      </c>
      <c r="O8" s="77">
        <v>6</v>
      </c>
    </row>
    <row r="9" spans="1:17" ht="17.100000000000001" customHeight="1">
      <c r="A9" s="76">
        <v>7</v>
      </c>
      <c r="B9" s="25" t="str">
        <f>+Feuil3!B11</f>
        <v>A07_SABATIER</v>
      </c>
      <c r="C9" s="26" t="e">
        <f>+Feuil3!O11</f>
        <v>#REF!</v>
      </c>
      <c r="D9" s="26" t="e">
        <f>+Feuil3!P11</f>
        <v>#REF!</v>
      </c>
      <c r="E9" s="27"/>
      <c r="F9" s="28" t="e">
        <f t="shared" si="2"/>
        <v>#REF!</v>
      </c>
      <c r="G9" s="28" t="e">
        <f t="shared" si="3"/>
        <v>#REF!</v>
      </c>
      <c r="H9" s="28" t="e">
        <f t="shared" si="0"/>
        <v>#REF!</v>
      </c>
      <c r="I9" s="77">
        <v>7</v>
      </c>
      <c r="J9" s="29" t="e">
        <f>IF(B9="","",SMALL(H$3:H$66,ROWS(M$3:M9)))</f>
        <v>#N/A</v>
      </c>
      <c r="K9" s="31" t="e">
        <f t="shared" si="4"/>
        <v>#N/A</v>
      </c>
      <c r="L9" s="31" t="e">
        <f t="shared" si="1"/>
        <v>#REF!</v>
      </c>
      <c r="M9" s="31" t="e">
        <f t="shared" si="5"/>
        <v>#N/A</v>
      </c>
      <c r="N9" s="32" t="e">
        <f>IF(B9="","",INDEX($D$3:$D66,MATCH(J9,$H$3:$H$66,0)))</f>
        <v>#N/A</v>
      </c>
      <c r="O9" s="77">
        <v>7</v>
      </c>
    </row>
    <row r="10" spans="1:17" ht="17.100000000000001" customHeight="1">
      <c r="A10" s="76">
        <v>8</v>
      </c>
      <c r="B10" s="25" t="str">
        <f>+Feuil3!B12</f>
        <v>A08_FAY</v>
      </c>
      <c r="C10" s="26" t="e">
        <f>+Feuil3!O12</f>
        <v>#REF!</v>
      </c>
      <c r="D10" s="26" t="e">
        <f>+Feuil3!P12</f>
        <v>#REF!</v>
      </c>
      <c r="E10" s="27"/>
      <c r="F10" s="28" t="e">
        <f t="shared" si="2"/>
        <v>#REF!</v>
      </c>
      <c r="G10" s="28" t="e">
        <f t="shared" si="3"/>
        <v>#REF!</v>
      </c>
      <c r="H10" s="28" t="e">
        <f t="shared" si="0"/>
        <v>#REF!</v>
      </c>
      <c r="I10" s="77">
        <v>8</v>
      </c>
      <c r="J10" s="29" t="e">
        <f>IF(B10="","",SMALL(H$3:H$66,ROWS(M$3:M10)))</f>
        <v>#N/A</v>
      </c>
      <c r="K10" s="31" t="e">
        <f t="shared" si="4"/>
        <v>#N/A</v>
      </c>
      <c r="L10" s="31" t="e">
        <f t="shared" si="1"/>
        <v>#REF!</v>
      </c>
      <c r="M10" s="31" t="e">
        <f t="shared" si="5"/>
        <v>#N/A</v>
      </c>
      <c r="N10" s="32" t="e">
        <f>IF(B10="","",INDEX($D$3:$D66,MATCH(J10,$H$3:$H$66,0)))</f>
        <v>#N/A</v>
      </c>
      <c r="O10" s="77">
        <v>8</v>
      </c>
    </row>
    <row r="11" spans="1:17" ht="17.100000000000001" customHeight="1">
      <c r="A11" s="76">
        <v>9</v>
      </c>
      <c r="B11" s="25" t="str">
        <f>+Feuil3!B13</f>
        <v>A09_CHALENCON</v>
      </c>
      <c r="C11" s="26" t="e">
        <f>+Feuil3!O13</f>
        <v>#REF!</v>
      </c>
      <c r="D11" s="26" t="e">
        <f>+Feuil3!P13</f>
        <v>#REF!</v>
      </c>
      <c r="E11" s="27"/>
      <c r="F11" s="28" t="e">
        <f t="shared" si="2"/>
        <v>#REF!</v>
      </c>
      <c r="G11" s="28" t="e">
        <f t="shared" si="3"/>
        <v>#REF!</v>
      </c>
      <c r="H11" s="28" t="e">
        <f t="shared" si="0"/>
        <v>#REF!</v>
      </c>
      <c r="I11" s="77">
        <v>9</v>
      </c>
      <c r="J11" s="29" t="e">
        <f>IF(B11="","",SMALL(H$3:H$66,ROWS(M$3:M11)))</f>
        <v>#N/A</v>
      </c>
      <c r="K11" s="31" t="e">
        <f t="shared" si="4"/>
        <v>#N/A</v>
      </c>
      <c r="L11" s="31" t="e">
        <f t="shared" si="1"/>
        <v>#REF!</v>
      </c>
      <c r="M11" s="31" t="e">
        <f t="shared" si="5"/>
        <v>#N/A</v>
      </c>
      <c r="N11" s="32" t="e">
        <f>IF(B11="","",INDEX($D$3:$D66,MATCH(J11,$H$3:$H$66,0)))</f>
        <v>#N/A</v>
      </c>
      <c r="O11" s="77">
        <v>9</v>
      </c>
    </row>
    <row r="12" spans="1:17" ht="17.100000000000001" customHeight="1">
      <c r="A12" s="76">
        <v>10</v>
      </c>
      <c r="B12" s="25" t="str">
        <f>+Feuil3!B14</f>
        <v>A10_BONNET</v>
      </c>
      <c r="C12" s="26" t="e">
        <f>+Feuil3!O14</f>
        <v>#REF!</v>
      </c>
      <c r="D12" s="26" t="e">
        <f>+Feuil3!P14</f>
        <v>#REF!</v>
      </c>
      <c r="E12" s="27"/>
      <c r="F12" s="28" t="e">
        <f t="shared" si="2"/>
        <v>#REF!</v>
      </c>
      <c r="G12" s="28" t="e">
        <f t="shared" si="3"/>
        <v>#REF!</v>
      </c>
      <c r="H12" s="28" t="e">
        <f t="shared" si="0"/>
        <v>#REF!</v>
      </c>
      <c r="I12" s="77">
        <v>10</v>
      </c>
      <c r="J12" s="29" t="e">
        <f>IF(B12="","",SMALL(H$3:H$66,ROWS(M$3:M12)))</f>
        <v>#N/A</v>
      </c>
      <c r="K12" s="31" t="e">
        <f t="shared" si="4"/>
        <v>#N/A</v>
      </c>
      <c r="L12" s="31" t="e">
        <f t="shared" si="1"/>
        <v>#REF!</v>
      </c>
      <c r="M12" s="31" t="e">
        <f t="shared" si="5"/>
        <v>#N/A</v>
      </c>
      <c r="N12" s="32" t="e">
        <f>IF(B12="","",INDEX($D$3:$D66,MATCH(J12,$H$3:$H$66,0)))</f>
        <v>#N/A</v>
      </c>
      <c r="O12" s="77">
        <v>10</v>
      </c>
    </row>
    <row r="13" spans="1:17" ht="17.100000000000001" customHeight="1">
      <c r="A13" s="76">
        <v>11</v>
      </c>
      <c r="B13" s="25" t="str">
        <f>+Feuil3!B15</f>
        <v>A11_VALAYER</v>
      </c>
      <c r="C13" s="26" t="e">
        <f>+Feuil3!O15</f>
        <v>#REF!</v>
      </c>
      <c r="D13" s="26" t="e">
        <f>+Feuil3!P15</f>
        <v>#REF!</v>
      </c>
      <c r="E13" s="27"/>
      <c r="F13" s="28" t="e">
        <f t="shared" si="2"/>
        <v>#REF!</v>
      </c>
      <c r="G13" s="28" t="e">
        <f t="shared" si="3"/>
        <v>#REF!</v>
      </c>
      <c r="H13" s="28" t="e">
        <f t="shared" si="0"/>
        <v>#REF!</v>
      </c>
      <c r="I13" s="77">
        <v>11</v>
      </c>
      <c r="J13" s="29" t="e">
        <f>IF(B13="","",SMALL(H$3:H$66,ROWS(M$3:M13)))</f>
        <v>#N/A</v>
      </c>
      <c r="K13" s="31" t="e">
        <f t="shared" si="4"/>
        <v>#N/A</v>
      </c>
      <c r="L13" s="31" t="e">
        <f t="shared" si="1"/>
        <v>#REF!</v>
      </c>
      <c r="M13" s="31" t="e">
        <f t="shared" si="5"/>
        <v>#N/A</v>
      </c>
      <c r="N13" s="32" t="e">
        <f>IF(B13="","",INDEX($D$3:$D66,MATCH(J13,$H$3:$H$66,0)))</f>
        <v>#N/A</v>
      </c>
      <c r="O13" s="77">
        <v>11</v>
      </c>
    </row>
    <row r="14" spans="1:17" ht="17.100000000000001" customHeight="1">
      <c r="A14" s="76">
        <v>12</v>
      </c>
      <c r="B14" s="25" t="str">
        <f>+Feuil3!B16</f>
        <v>A12_BLOUQUY</v>
      </c>
      <c r="C14" s="26" t="e">
        <f>+Feuil3!O16</f>
        <v>#REF!</v>
      </c>
      <c r="D14" s="26" t="e">
        <f>+Feuil3!P16</f>
        <v>#REF!</v>
      </c>
      <c r="E14" s="27"/>
      <c r="F14" s="28" t="e">
        <f t="shared" si="2"/>
        <v>#REF!</v>
      </c>
      <c r="G14" s="28" t="e">
        <f t="shared" si="3"/>
        <v>#REF!</v>
      </c>
      <c r="H14" s="28" t="e">
        <f t="shared" si="0"/>
        <v>#REF!</v>
      </c>
      <c r="I14" s="77">
        <v>12</v>
      </c>
      <c r="J14" s="29" t="e">
        <f>IF(B14="","",SMALL(H$3:H$66,ROWS(M$3:M14)))</f>
        <v>#N/A</v>
      </c>
      <c r="K14" s="31" t="e">
        <f t="shared" si="4"/>
        <v>#N/A</v>
      </c>
      <c r="L14" s="31" t="e">
        <f t="shared" si="1"/>
        <v>#REF!</v>
      </c>
      <c r="M14" s="31" t="e">
        <f t="shared" si="5"/>
        <v>#N/A</v>
      </c>
      <c r="N14" s="32" t="e">
        <f>IF(B14="","",INDEX($D$3:$D66,MATCH(J14,$H$3:$H$66,0)))</f>
        <v>#N/A</v>
      </c>
      <c r="O14" s="77">
        <v>12</v>
      </c>
    </row>
    <row r="15" spans="1:17" ht="17.100000000000001" customHeight="1">
      <c r="A15" s="76">
        <v>13</v>
      </c>
      <c r="B15" s="25" t="str">
        <f>+Feuil3!B17</f>
        <v>A13_DARD</v>
      </c>
      <c r="C15" s="26" t="e">
        <f>+Feuil3!O17</f>
        <v>#REF!</v>
      </c>
      <c r="D15" s="26" t="e">
        <f>+Feuil3!P17</f>
        <v>#REF!</v>
      </c>
      <c r="E15" s="27"/>
      <c r="F15" s="28" t="e">
        <f t="shared" si="2"/>
        <v>#REF!</v>
      </c>
      <c r="G15" s="28" t="e">
        <f t="shared" si="3"/>
        <v>#REF!</v>
      </c>
      <c r="H15" s="28" t="e">
        <f t="shared" si="0"/>
        <v>#REF!</v>
      </c>
      <c r="I15" s="77">
        <v>13</v>
      </c>
      <c r="J15" s="29" t="e">
        <f>IF(B15="","",SMALL(H$3:H$66,ROWS(M$3:M15)))</f>
        <v>#N/A</v>
      </c>
      <c r="K15" s="31" t="e">
        <f t="shared" si="4"/>
        <v>#N/A</v>
      </c>
      <c r="L15" s="31" t="e">
        <f t="shared" si="1"/>
        <v>#REF!</v>
      </c>
      <c r="M15" s="31" t="e">
        <f t="shared" si="5"/>
        <v>#N/A</v>
      </c>
      <c r="N15" s="32" t="e">
        <f>IF(B15="","",INDEX($D$3:$D66,MATCH(J15,$H$3:$H$66,0)))</f>
        <v>#N/A</v>
      </c>
      <c r="O15" s="77">
        <v>13</v>
      </c>
    </row>
    <row r="16" spans="1:17" ht="17.100000000000001" customHeight="1">
      <c r="A16" s="76">
        <v>14</v>
      </c>
      <c r="B16" s="25" t="str">
        <f>+Feuil3!B18</f>
        <v>A14_FORIEL</v>
      </c>
      <c r="C16" s="26" t="e">
        <f>+Feuil3!O18</f>
        <v>#REF!</v>
      </c>
      <c r="D16" s="26" t="e">
        <f>+Feuil3!P18</f>
        <v>#REF!</v>
      </c>
      <c r="E16" s="27"/>
      <c r="F16" s="28" t="e">
        <f t="shared" si="2"/>
        <v>#REF!</v>
      </c>
      <c r="G16" s="28" t="e">
        <f t="shared" si="3"/>
        <v>#REF!</v>
      </c>
      <c r="H16" s="28" t="e">
        <f t="shared" si="0"/>
        <v>#REF!</v>
      </c>
      <c r="I16" s="77">
        <v>14</v>
      </c>
      <c r="J16" s="29" t="e">
        <f>IF(B16="","",SMALL(H$3:H$66,ROWS(M$3:M16)))</f>
        <v>#N/A</v>
      </c>
      <c r="K16" s="31" t="e">
        <f t="shared" si="4"/>
        <v>#N/A</v>
      </c>
      <c r="L16" s="31" t="e">
        <f t="shared" si="1"/>
        <v>#REF!</v>
      </c>
      <c r="M16" s="31" t="e">
        <f t="shared" si="5"/>
        <v>#N/A</v>
      </c>
      <c r="N16" s="32" t="e">
        <f>IF(B16="","",INDEX($D$3:$D66,MATCH(J16,$H$3:$H$66,0)))</f>
        <v>#N/A</v>
      </c>
      <c r="O16" s="77">
        <v>14</v>
      </c>
    </row>
    <row r="17" spans="1:15" ht="17.100000000000001" customHeight="1">
      <c r="A17" s="76">
        <v>15</v>
      </c>
      <c r="B17" s="25" t="str">
        <f>+Feuil3!B19</f>
        <v>A15_SAFFRE</v>
      </c>
      <c r="C17" s="26" t="e">
        <f>+Feuil3!O19</f>
        <v>#REF!</v>
      </c>
      <c r="D17" s="26" t="e">
        <f>+Feuil3!P19</f>
        <v>#REF!</v>
      </c>
      <c r="E17" s="27"/>
      <c r="F17" s="28" t="e">
        <f t="shared" si="2"/>
        <v>#REF!</v>
      </c>
      <c r="G17" s="28" t="e">
        <f t="shared" si="3"/>
        <v>#REF!</v>
      </c>
      <c r="H17" s="28" t="e">
        <f t="shared" si="0"/>
        <v>#REF!</v>
      </c>
      <c r="I17" s="77">
        <v>15</v>
      </c>
      <c r="J17" s="29" t="e">
        <f>IF(B17="","",SMALL(H$3:H$66,ROWS(M$3:M17)))</f>
        <v>#N/A</v>
      </c>
      <c r="K17" s="31" t="e">
        <f t="shared" si="4"/>
        <v>#N/A</v>
      </c>
      <c r="L17" s="31" t="e">
        <f t="shared" si="1"/>
        <v>#REF!</v>
      </c>
      <c r="M17" s="31" t="e">
        <f t="shared" si="5"/>
        <v>#N/A</v>
      </c>
      <c r="N17" s="32" t="e">
        <f>IF(B17="","",INDEX($D$3:$D66,MATCH(J17,$H$3:$H$66,0)))</f>
        <v>#N/A</v>
      </c>
      <c r="O17" s="77">
        <v>15</v>
      </c>
    </row>
    <row r="18" spans="1:15" ht="17.100000000000001" customHeight="1">
      <c r="A18" s="76">
        <v>16</v>
      </c>
      <c r="B18" s="25" t="str">
        <f>+Feuil3!B20</f>
        <v>A16_DULUGAT</v>
      </c>
      <c r="C18" s="26" t="e">
        <f>+Feuil3!O20</f>
        <v>#REF!</v>
      </c>
      <c r="D18" s="26" t="e">
        <f>+Feuil3!P20</f>
        <v>#REF!</v>
      </c>
      <c r="E18" s="27"/>
      <c r="F18" s="28" t="e">
        <f t="shared" si="2"/>
        <v>#REF!</v>
      </c>
      <c r="G18" s="28" t="e">
        <f t="shared" si="3"/>
        <v>#REF!</v>
      </c>
      <c r="H18" s="28" t="e">
        <f t="shared" si="0"/>
        <v>#REF!</v>
      </c>
      <c r="I18" s="77">
        <v>16</v>
      </c>
      <c r="J18" s="29" t="e">
        <f>IF(B18="","",SMALL(H$3:H$66,ROWS(M$3:M18)))</f>
        <v>#N/A</v>
      </c>
      <c r="K18" s="31" t="e">
        <f t="shared" si="4"/>
        <v>#N/A</v>
      </c>
      <c r="L18" s="31" t="e">
        <f t="shared" si="1"/>
        <v>#REF!</v>
      </c>
      <c r="M18" s="31" t="e">
        <f t="shared" si="5"/>
        <v>#N/A</v>
      </c>
      <c r="N18" s="32" t="e">
        <f>IF(B18="","",INDEX($D$3:$D67,MATCH(J18,$H$3:$H$66,0)))</f>
        <v>#N/A</v>
      </c>
      <c r="O18" s="77">
        <v>16</v>
      </c>
    </row>
    <row r="19" spans="1:15" ht="17.100000000000001" customHeight="1">
      <c r="A19" s="76">
        <v>17</v>
      </c>
      <c r="B19" s="25" t="str">
        <f>+Feuil3!B21</f>
        <v>A17_DELAVIS</v>
      </c>
      <c r="C19" s="26" t="e">
        <f>+Feuil3!O21</f>
        <v>#REF!</v>
      </c>
      <c r="D19" s="26" t="e">
        <f>+Feuil3!P21</f>
        <v>#REF!</v>
      </c>
      <c r="E19" s="27"/>
      <c r="F19" s="28" t="e">
        <f t="shared" si="2"/>
        <v>#REF!</v>
      </c>
      <c r="G19" s="28" t="e">
        <f t="shared" si="3"/>
        <v>#REF!</v>
      </c>
      <c r="H19" s="28" t="e">
        <f t="shared" si="0"/>
        <v>#REF!</v>
      </c>
      <c r="I19" s="77">
        <v>17</v>
      </c>
      <c r="J19" s="29" t="e">
        <f>IF(B19="","",SMALL(H$3:H$66,ROWS(M$3:M19)))</f>
        <v>#N/A</v>
      </c>
      <c r="K19" s="31" t="e">
        <f t="shared" si="4"/>
        <v>#N/A</v>
      </c>
      <c r="L19" s="31" t="e">
        <f t="shared" si="1"/>
        <v>#REF!</v>
      </c>
      <c r="M19" s="31" t="e">
        <f t="shared" si="5"/>
        <v>#N/A</v>
      </c>
      <c r="N19" s="32" t="e">
        <f>IF(B19="","",INDEX($D$3:$D68,MATCH(J19,$H$3:$H$66,0)))</f>
        <v>#N/A</v>
      </c>
      <c r="O19" s="77">
        <v>17</v>
      </c>
    </row>
    <row r="20" spans="1:15" ht="17.100000000000001" customHeight="1">
      <c r="A20" s="76">
        <v>18</v>
      </c>
      <c r="B20" s="25" t="str">
        <f>+Feuil3!B22</f>
        <v>A18_ROUSSET</v>
      </c>
      <c r="C20" s="26" t="e">
        <f>+Feuil3!O22</f>
        <v>#REF!</v>
      </c>
      <c r="D20" s="26" t="e">
        <f>+Feuil3!P22</f>
        <v>#REF!</v>
      </c>
      <c r="E20" s="27"/>
      <c r="F20" s="28" t="e">
        <f t="shared" si="2"/>
        <v>#REF!</v>
      </c>
      <c r="G20" s="28" t="e">
        <f t="shared" si="3"/>
        <v>#REF!</v>
      </c>
      <c r="H20" s="28" t="e">
        <f t="shared" si="0"/>
        <v>#REF!</v>
      </c>
      <c r="I20" s="77">
        <v>18</v>
      </c>
      <c r="J20" s="29" t="e">
        <f>IF(B20="","",SMALL(H$3:H$66,ROWS(M$3:M20)))</f>
        <v>#N/A</v>
      </c>
      <c r="K20" s="31" t="e">
        <f t="shared" si="4"/>
        <v>#N/A</v>
      </c>
      <c r="L20" s="31" t="e">
        <f t="shared" si="1"/>
        <v>#REF!</v>
      </c>
      <c r="M20" s="31" t="e">
        <f t="shared" si="5"/>
        <v>#N/A</v>
      </c>
      <c r="N20" s="32" t="e">
        <f>IF(B20="","",INDEX($D$3:$D69,MATCH(J20,$H$3:$H$66,0)))</f>
        <v>#N/A</v>
      </c>
      <c r="O20" s="77">
        <v>18</v>
      </c>
    </row>
    <row r="21" spans="1:15" ht="17.100000000000001" customHeight="1">
      <c r="A21" s="76">
        <v>19</v>
      </c>
      <c r="B21" s="25" t="str">
        <f>+Feuil3!B23</f>
        <v>A19_</v>
      </c>
      <c r="C21" s="26">
        <f>+Feuil3!O23</f>
        <v>0</v>
      </c>
      <c r="D21" s="26">
        <f>+Feuil3!P23</f>
        <v>0</v>
      </c>
      <c r="E21" s="27"/>
      <c r="F21" s="28">
        <f t="shared" si="2"/>
        <v>0</v>
      </c>
      <c r="G21" s="28">
        <f t="shared" si="3"/>
        <v>0</v>
      </c>
      <c r="H21" s="28" t="e">
        <f t="shared" si="0"/>
        <v>#N/A</v>
      </c>
      <c r="I21" s="77">
        <v>19</v>
      </c>
      <c r="J21" s="29" t="e">
        <f>IF(B21="","",SMALL(H$3:H$66,ROWS(M$3:M21)))</f>
        <v>#N/A</v>
      </c>
      <c r="K21" s="31" t="e">
        <f t="shared" si="4"/>
        <v>#N/A</v>
      </c>
      <c r="L21" s="31" t="e">
        <f t="shared" si="1"/>
        <v>#N/A</v>
      </c>
      <c r="M21" s="31" t="e">
        <f t="shared" si="5"/>
        <v>#N/A</v>
      </c>
      <c r="N21" s="32" t="e">
        <f>IF(B21="","",INDEX($D$3:$D70,MATCH(J21,$H$3:$H$66,0)))</f>
        <v>#N/A</v>
      </c>
      <c r="O21" s="77">
        <v>19</v>
      </c>
    </row>
    <row r="22" spans="1:15" ht="17.100000000000001" customHeight="1">
      <c r="A22" s="76">
        <v>20</v>
      </c>
      <c r="B22" s="25" t="str">
        <f>+Feuil3!B24</f>
        <v>A20_</v>
      </c>
      <c r="C22" s="26">
        <f>+Feuil3!O24</f>
        <v>0</v>
      </c>
      <c r="D22" s="26">
        <f>+Feuil3!P24</f>
        <v>0</v>
      </c>
      <c r="E22" s="27"/>
      <c r="F22" s="28">
        <f t="shared" si="2"/>
        <v>0</v>
      </c>
      <c r="G22" s="28">
        <f t="shared" si="3"/>
        <v>0</v>
      </c>
      <c r="H22" s="28" t="e">
        <f t="shared" si="0"/>
        <v>#N/A</v>
      </c>
      <c r="I22" s="77">
        <v>20</v>
      </c>
      <c r="J22" s="29" t="e">
        <f>IF(B22="","",SMALL(H$3:H$66,ROWS(M$3:M22)))</f>
        <v>#N/A</v>
      </c>
      <c r="K22" s="31" t="e">
        <f t="shared" si="4"/>
        <v>#N/A</v>
      </c>
      <c r="L22" s="31" t="e">
        <f t="shared" si="1"/>
        <v>#N/A</v>
      </c>
      <c r="M22" s="31" t="e">
        <f t="shared" si="5"/>
        <v>#N/A</v>
      </c>
      <c r="N22" s="32" t="e">
        <f>IF(B22="","",INDEX($D$3:$D71,MATCH(J22,$H$3:$H$66,0)))</f>
        <v>#N/A</v>
      </c>
      <c r="O22" s="77">
        <v>20</v>
      </c>
    </row>
    <row r="23" spans="1:15" ht="17.100000000000001" customHeight="1">
      <c r="A23" s="76">
        <v>21</v>
      </c>
      <c r="B23" s="25" t="str">
        <f>+Feuil3!B25</f>
        <v>A21_</v>
      </c>
      <c r="C23" s="26">
        <f>+Feuil3!O25</f>
        <v>0</v>
      </c>
      <c r="D23" s="26">
        <f>+Feuil3!P25</f>
        <v>0</v>
      </c>
      <c r="E23" s="27"/>
      <c r="F23" s="28">
        <f t="shared" si="2"/>
        <v>0</v>
      </c>
      <c r="G23" s="28">
        <f t="shared" si="3"/>
        <v>0</v>
      </c>
      <c r="H23" s="28" t="e">
        <f t="shared" si="0"/>
        <v>#N/A</v>
      </c>
      <c r="I23" s="77">
        <v>21</v>
      </c>
      <c r="J23" s="29" t="e">
        <f>IF(B23="","",SMALL(H$3:H$66,ROWS(M$3:M23)))</f>
        <v>#N/A</v>
      </c>
      <c r="K23" s="31" t="e">
        <f t="shared" si="4"/>
        <v>#N/A</v>
      </c>
      <c r="L23" s="31" t="e">
        <f t="shared" si="1"/>
        <v>#N/A</v>
      </c>
      <c r="M23" s="31" t="e">
        <f t="shared" si="5"/>
        <v>#N/A</v>
      </c>
      <c r="N23" s="32" t="e">
        <f>IF(B23="","",INDEX($D$3:$D72,MATCH(J23,$H$3:$H$66,0)))</f>
        <v>#N/A</v>
      </c>
      <c r="O23" s="77">
        <v>21</v>
      </c>
    </row>
    <row r="24" spans="1:15" ht="17.100000000000001" customHeight="1">
      <c r="A24" s="76">
        <v>22</v>
      </c>
      <c r="B24" s="25" t="str">
        <f>+Feuil3!B26</f>
        <v>A22_</v>
      </c>
      <c r="C24" s="26">
        <f>+Feuil3!O26</f>
        <v>0</v>
      </c>
      <c r="D24" s="26">
        <f>+Feuil3!P26</f>
        <v>0</v>
      </c>
      <c r="E24" s="27"/>
      <c r="F24" s="28">
        <f t="shared" si="2"/>
        <v>0</v>
      </c>
      <c r="G24" s="28">
        <f t="shared" si="3"/>
        <v>0</v>
      </c>
      <c r="H24" s="28" t="e">
        <f t="shared" si="0"/>
        <v>#N/A</v>
      </c>
      <c r="I24" s="77">
        <v>22</v>
      </c>
      <c r="J24" s="29" t="e">
        <f>IF(B24="","",SMALL(H$3:H$66,ROWS(M$3:M24)))</f>
        <v>#N/A</v>
      </c>
      <c r="K24" s="31" t="e">
        <f t="shared" si="4"/>
        <v>#N/A</v>
      </c>
      <c r="L24" s="31" t="e">
        <f t="shared" si="1"/>
        <v>#N/A</v>
      </c>
      <c r="M24" s="31" t="e">
        <f t="shared" si="5"/>
        <v>#N/A</v>
      </c>
      <c r="N24" s="32" t="e">
        <f>IF(B24="","",INDEX($D$3:$D73,MATCH(J24,$H$3:$H$66,0)))</f>
        <v>#N/A</v>
      </c>
      <c r="O24" s="77">
        <v>22</v>
      </c>
    </row>
    <row r="25" spans="1:15" ht="17.100000000000001" customHeight="1">
      <c r="A25" s="76">
        <v>23</v>
      </c>
      <c r="B25" s="25" t="str">
        <f>+Feuil3!B27</f>
        <v>A23_</v>
      </c>
      <c r="C25" s="26">
        <f>+Feuil3!O27</f>
        <v>0</v>
      </c>
      <c r="D25" s="26">
        <f>+Feuil3!P27</f>
        <v>0</v>
      </c>
      <c r="E25" s="27"/>
      <c r="F25" s="28">
        <f t="shared" si="2"/>
        <v>0</v>
      </c>
      <c r="G25" s="28">
        <f t="shared" si="3"/>
        <v>0</v>
      </c>
      <c r="H25" s="28" t="e">
        <f t="shared" si="0"/>
        <v>#N/A</v>
      </c>
      <c r="I25" s="77">
        <v>23</v>
      </c>
      <c r="J25" s="29" t="e">
        <f>IF(B25="","",SMALL(H$3:H$66,ROWS(M$3:M25)))</f>
        <v>#N/A</v>
      </c>
      <c r="K25" s="31" t="e">
        <f t="shared" si="4"/>
        <v>#N/A</v>
      </c>
      <c r="L25" s="31" t="e">
        <f t="shared" si="1"/>
        <v>#N/A</v>
      </c>
      <c r="M25" s="31" t="e">
        <f t="shared" si="5"/>
        <v>#N/A</v>
      </c>
      <c r="N25" s="32" t="e">
        <f>IF(B25="","",INDEX($D$3:$D74,MATCH(J25,$H$3:$H$66,0)))</f>
        <v>#N/A</v>
      </c>
      <c r="O25" s="77">
        <v>23</v>
      </c>
    </row>
    <row r="26" spans="1:15" ht="17.100000000000001" customHeight="1">
      <c r="A26" s="76">
        <v>24</v>
      </c>
      <c r="B26" s="25" t="str">
        <f>+Feuil3!B28</f>
        <v>A24_</v>
      </c>
      <c r="C26" s="26">
        <f>+Feuil3!O28</f>
        <v>0</v>
      </c>
      <c r="D26" s="26">
        <f>+Feuil3!P28</f>
        <v>0</v>
      </c>
      <c r="E26" s="27"/>
      <c r="F26" s="28">
        <f t="shared" si="2"/>
        <v>0</v>
      </c>
      <c r="G26" s="28">
        <f t="shared" si="3"/>
        <v>0</v>
      </c>
      <c r="H26" s="28" t="e">
        <f t="shared" si="0"/>
        <v>#N/A</v>
      </c>
      <c r="I26" s="77">
        <v>24</v>
      </c>
      <c r="J26" s="29" t="e">
        <f>IF(B26="","",SMALL(H$3:H$66,ROWS(M$3:M26)))</f>
        <v>#N/A</v>
      </c>
      <c r="K26" s="31" t="e">
        <f t="shared" si="4"/>
        <v>#N/A</v>
      </c>
      <c r="L26" s="31" t="e">
        <f t="shared" si="1"/>
        <v>#N/A</v>
      </c>
      <c r="M26" s="31" t="e">
        <f t="shared" si="5"/>
        <v>#N/A</v>
      </c>
      <c r="N26" s="32" t="e">
        <f>IF(B26="","",INDEX($D$3:$D75,MATCH(J26,$H$3:$H$66,0)))</f>
        <v>#N/A</v>
      </c>
      <c r="O26" s="77">
        <v>24</v>
      </c>
    </row>
    <row r="27" spans="1:15" ht="17.100000000000001" customHeight="1">
      <c r="A27" s="76">
        <v>25</v>
      </c>
      <c r="B27" s="25" t="str">
        <f>+Feuil3!B29</f>
        <v>A25_</v>
      </c>
      <c r="C27" s="26">
        <f>+Feuil3!O29</f>
        <v>0</v>
      </c>
      <c r="D27" s="26">
        <f>+Feuil3!P29</f>
        <v>0</v>
      </c>
      <c r="E27" s="27"/>
      <c r="F27" s="28">
        <f t="shared" si="2"/>
        <v>0</v>
      </c>
      <c r="G27" s="28">
        <f t="shared" si="3"/>
        <v>0</v>
      </c>
      <c r="H27" s="28" t="e">
        <f t="shared" si="0"/>
        <v>#N/A</v>
      </c>
      <c r="I27" s="77">
        <v>25</v>
      </c>
      <c r="J27" s="29" t="e">
        <f>IF(B27="","",SMALL(H$3:H$66,ROWS(M$3:M27)))</f>
        <v>#N/A</v>
      </c>
      <c r="K27" s="31" t="e">
        <f t="shared" si="4"/>
        <v>#N/A</v>
      </c>
      <c r="L27" s="31" t="e">
        <f t="shared" si="1"/>
        <v>#N/A</v>
      </c>
      <c r="M27" s="31" t="e">
        <f t="shared" si="5"/>
        <v>#N/A</v>
      </c>
      <c r="N27" s="32" t="e">
        <f>IF(B27="","",INDEX($D$3:$D76,MATCH(J27,$H$3:$H$66,0)))</f>
        <v>#N/A</v>
      </c>
      <c r="O27" s="77">
        <v>25</v>
      </c>
    </row>
    <row r="28" spans="1:15" ht="17.100000000000001" customHeight="1">
      <c r="A28" s="76">
        <v>26</v>
      </c>
      <c r="B28" s="25" t="str">
        <f>+Feuil3!B30</f>
        <v>A26_</v>
      </c>
      <c r="C28" s="26">
        <f>+Feuil3!O30</f>
        <v>0</v>
      </c>
      <c r="D28" s="26">
        <f>+Feuil3!P30</f>
        <v>0</v>
      </c>
      <c r="E28" s="27"/>
      <c r="F28" s="28">
        <f t="shared" si="2"/>
        <v>0</v>
      </c>
      <c r="G28" s="28">
        <f t="shared" si="3"/>
        <v>0</v>
      </c>
      <c r="H28" s="28" t="e">
        <f t="shared" si="0"/>
        <v>#N/A</v>
      </c>
      <c r="I28" s="77">
        <v>26</v>
      </c>
      <c r="J28" s="29" t="e">
        <f>IF(B28="","",SMALL(H$3:H$66,ROWS(M$3:M28)))</f>
        <v>#N/A</v>
      </c>
      <c r="K28" s="31" t="e">
        <f t="shared" si="4"/>
        <v>#N/A</v>
      </c>
      <c r="L28" s="31" t="e">
        <f t="shared" si="1"/>
        <v>#N/A</v>
      </c>
      <c r="M28" s="31" t="e">
        <f t="shared" si="5"/>
        <v>#N/A</v>
      </c>
      <c r="N28" s="32" t="e">
        <f>IF(B28="","",INDEX($D$3:$D77,MATCH(J28,$H$3:$H$66,0)))</f>
        <v>#N/A</v>
      </c>
      <c r="O28" s="77">
        <v>26</v>
      </c>
    </row>
    <row r="29" spans="1:15" ht="17.100000000000001" customHeight="1">
      <c r="A29" s="76">
        <v>27</v>
      </c>
      <c r="B29" s="25" t="str">
        <f>+Feuil3!B31</f>
        <v>A27_</v>
      </c>
      <c r="C29" s="26">
        <f>+Feuil3!O31</f>
        <v>0</v>
      </c>
      <c r="D29" s="26">
        <f>+Feuil3!P31</f>
        <v>0</v>
      </c>
      <c r="E29" s="27"/>
      <c r="F29" s="28">
        <f t="shared" si="2"/>
        <v>0</v>
      </c>
      <c r="G29" s="28">
        <f t="shared" si="3"/>
        <v>0</v>
      </c>
      <c r="H29" s="28" t="e">
        <f t="shared" si="0"/>
        <v>#N/A</v>
      </c>
      <c r="I29" s="77">
        <v>27</v>
      </c>
      <c r="J29" s="29" t="e">
        <f>IF(B29="","",SMALL(H$3:H$66,ROWS(M$3:M29)))</f>
        <v>#N/A</v>
      </c>
      <c r="K29" s="31" t="e">
        <f t="shared" si="4"/>
        <v>#N/A</v>
      </c>
      <c r="L29" s="31" t="e">
        <f t="shared" si="1"/>
        <v>#N/A</v>
      </c>
      <c r="M29" s="31" t="e">
        <f t="shared" si="5"/>
        <v>#N/A</v>
      </c>
      <c r="N29" s="32" t="e">
        <f>IF(B29="","",INDEX($D$3:$D78,MATCH(J29,$H$3:$H$66,0)))</f>
        <v>#N/A</v>
      </c>
      <c r="O29" s="77">
        <v>27</v>
      </c>
    </row>
    <row r="30" spans="1:15" ht="17.100000000000001" customHeight="1">
      <c r="A30" s="76">
        <v>28</v>
      </c>
      <c r="B30" s="25" t="str">
        <f>+Feuil3!B32</f>
        <v>A28_</v>
      </c>
      <c r="C30" s="26">
        <f>+Feuil3!O32</f>
        <v>0</v>
      </c>
      <c r="D30" s="26">
        <f>+Feuil3!P32</f>
        <v>0</v>
      </c>
      <c r="E30" s="27"/>
      <c r="F30" s="28">
        <f t="shared" si="2"/>
        <v>0</v>
      </c>
      <c r="G30" s="28">
        <f t="shared" si="3"/>
        <v>0</v>
      </c>
      <c r="H30" s="28" t="e">
        <f t="shared" si="0"/>
        <v>#N/A</v>
      </c>
      <c r="I30" s="77">
        <v>28</v>
      </c>
      <c r="J30" s="29" t="e">
        <f>IF(B30="","",SMALL(H$3:H$66,ROWS(M$3:M30)))</f>
        <v>#N/A</v>
      </c>
      <c r="K30" s="31" t="e">
        <f t="shared" si="4"/>
        <v>#N/A</v>
      </c>
      <c r="L30" s="31" t="e">
        <f t="shared" si="1"/>
        <v>#N/A</v>
      </c>
      <c r="M30" s="31" t="e">
        <f t="shared" si="5"/>
        <v>#N/A</v>
      </c>
      <c r="N30" s="32" t="e">
        <f>IF(B30="","",INDEX($D$3:$D79,MATCH(J30,$H$3:$H$66,0)))</f>
        <v>#N/A</v>
      </c>
      <c r="O30" s="77">
        <v>28</v>
      </c>
    </row>
    <row r="31" spans="1:15" ht="17.100000000000001" customHeight="1">
      <c r="A31" s="76">
        <v>29</v>
      </c>
      <c r="B31" s="25" t="str">
        <f>+Feuil3!B33</f>
        <v>A29_</v>
      </c>
      <c r="C31" s="26">
        <f>+Feuil3!O33</f>
        <v>0</v>
      </c>
      <c r="D31" s="26">
        <f>+Feuil3!P33</f>
        <v>0</v>
      </c>
      <c r="E31" s="27"/>
      <c r="F31" s="28">
        <f t="shared" si="2"/>
        <v>0</v>
      </c>
      <c r="G31" s="28">
        <f t="shared" si="3"/>
        <v>0</v>
      </c>
      <c r="H31" s="28" t="e">
        <f t="shared" si="0"/>
        <v>#N/A</v>
      </c>
      <c r="I31" s="77">
        <v>29</v>
      </c>
      <c r="J31" s="29" t="e">
        <f>IF(B31="","",SMALL(H$3:H$66,ROWS(M$3:M31)))</f>
        <v>#N/A</v>
      </c>
      <c r="K31" s="31" t="e">
        <f t="shared" si="4"/>
        <v>#N/A</v>
      </c>
      <c r="L31" s="31" t="e">
        <f t="shared" si="1"/>
        <v>#N/A</v>
      </c>
      <c r="M31" s="31" t="e">
        <f t="shared" si="5"/>
        <v>#N/A</v>
      </c>
      <c r="N31" s="32" t="e">
        <f>IF(B31="","",INDEX($D$3:$D80,MATCH(J31,$H$3:$H$66,0)))</f>
        <v>#N/A</v>
      </c>
      <c r="O31" s="77">
        <v>29</v>
      </c>
    </row>
    <row r="32" spans="1:15" ht="17.100000000000001" customHeight="1">
      <c r="A32" s="76">
        <v>30</v>
      </c>
      <c r="B32" s="25" t="str">
        <f>+Feuil3!B34</f>
        <v>A30_</v>
      </c>
      <c r="C32" s="26">
        <f>+Feuil3!O34</f>
        <v>0</v>
      </c>
      <c r="D32" s="26">
        <f>+Feuil3!P34</f>
        <v>0</v>
      </c>
      <c r="E32" s="27"/>
      <c r="F32" s="28">
        <f t="shared" si="2"/>
        <v>0</v>
      </c>
      <c r="G32" s="28">
        <f t="shared" si="3"/>
        <v>0</v>
      </c>
      <c r="H32" s="28" t="e">
        <f t="shared" si="0"/>
        <v>#N/A</v>
      </c>
      <c r="I32" s="77">
        <v>30</v>
      </c>
      <c r="J32" s="29" t="e">
        <f>IF(B32="","",SMALL(H$3:H$66,ROWS(M$3:M32)))</f>
        <v>#N/A</v>
      </c>
      <c r="K32" s="31" t="e">
        <f t="shared" si="4"/>
        <v>#N/A</v>
      </c>
      <c r="L32" s="31" t="e">
        <f t="shared" si="1"/>
        <v>#N/A</v>
      </c>
      <c r="M32" s="31" t="e">
        <f t="shared" si="5"/>
        <v>#N/A</v>
      </c>
      <c r="N32" s="32" t="e">
        <f>IF(B32="","",INDEX($D$3:$D81,MATCH(J32,$H$3:$H$66,0)))</f>
        <v>#N/A</v>
      </c>
      <c r="O32" s="77">
        <v>30</v>
      </c>
    </row>
    <row r="33" spans="1:15" ht="17.100000000000001" customHeight="1">
      <c r="A33" s="76">
        <v>31</v>
      </c>
      <c r="B33" s="25" t="str">
        <f>+Feuil3!B35</f>
        <v>A31_</v>
      </c>
      <c r="C33" s="26">
        <f>+Feuil3!O35</f>
        <v>0</v>
      </c>
      <c r="D33" s="26">
        <f>+Feuil3!P35</f>
        <v>0</v>
      </c>
      <c r="E33" s="27"/>
      <c r="F33" s="28">
        <f t="shared" si="2"/>
        <v>0</v>
      </c>
      <c r="G33" s="28">
        <f t="shared" si="3"/>
        <v>0</v>
      </c>
      <c r="H33" s="28" t="e">
        <f t="shared" si="0"/>
        <v>#N/A</v>
      </c>
      <c r="I33" s="77">
        <v>31</v>
      </c>
      <c r="J33" s="29" t="e">
        <f>IF(B33="","",SMALL(H$3:H$66,ROWS(M$3:M33)))</f>
        <v>#N/A</v>
      </c>
      <c r="K33" s="31" t="e">
        <f t="shared" si="4"/>
        <v>#N/A</v>
      </c>
      <c r="L33" s="31" t="e">
        <f t="shared" si="1"/>
        <v>#N/A</v>
      </c>
      <c r="M33" s="31" t="e">
        <f t="shared" si="5"/>
        <v>#N/A</v>
      </c>
      <c r="N33" s="32" t="e">
        <f>IF(B33="","",INDEX($D$3:$D82,MATCH(J33,$H$3:$H$66,0)))</f>
        <v>#N/A</v>
      </c>
      <c r="O33" s="77">
        <v>31</v>
      </c>
    </row>
    <row r="34" spans="1:15" ht="17.100000000000001" customHeight="1" thickBot="1">
      <c r="A34" s="76">
        <v>32</v>
      </c>
      <c r="B34" s="34" t="str">
        <f>+Feuil3!B36</f>
        <v>A32_</v>
      </c>
      <c r="C34" s="35">
        <f>+Feuil3!O36</f>
        <v>0</v>
      </c>
      <c r="D34" s="35">
        <f>+Feuil3!P36</f>
        <v>0</v>
      </c>
      <c r="E34" s="36"/>
      <c r="F34" s="37">
        <f t="shared" si="2"/>
        <v>0</v>
      </c>
      <c r="G34" s="37">
        <f t="shared" si="3"/>
        <v>0</v>
      </c>
      <c r="H34" s="37" t="e">
        <f t="shared" si="0"/>
        <v>#N/A</v>
      </c>
      <c r="I34" s="78">
        <v>32</v>
      </c>
      <c r="J34" s="38" t="e">
        <f>IF(B34="","",SMALL(H$3:H$66,ROWS(M$3:M34)))</f>
        <v>#N/A</v>
      </c>
      <c r="K34" s="39" t="e">
        <f t="shared" si="4"/>
        <v>#N/A</v>
      </c>
      <c r="L34" s="39" t="e">
        <f t="shared" si="1"/>
        <v>#N/A</v>
      </c>
      <c r="M34" s="39" t="e">
        <f t="shared" si="5"/>
        <v>#N/A</v>
      </c>
      <c r="N34" s="40" t="e">
        <f>IF(B34="","",INDEX($D$3:$D83,MATCH(J34,$H$3:$H$66,0)))</f>
        <v>#N/A</v>
      </c>
      <c r="O34" s="78">
        <v>32</v>
      </c>
    </row>
    <row r="35" spans="1:15" ht="17.100000000000001" customHeight="1">
      <c r="A35" s="76">
        <v>33</v>
      </c>
      <c r="B35" s="42" t="str">
        <f>+Feuil3!B37</f>
        <v>A33_</v>
      </c>
      <c r="C35" s="43">
        <f>+Feuil3!O37</f>
        <v>0</v>
      </c>
      <c r="D35" s="43">
        <f>+Feuil3!P37</f>
        <v>0</v>
      </c>
      <c r="E35" s="44"/>
      <c r="F35" s="45">
        <f t="shared" si="2"/>
        <v>0</v>
      </c>
      <c r="G35" s="45">
        <f t="shared" si="3"/>
        <v>0</v>
      </c>
      <c r="H35" s="45" t="e">
        <f t="shared" si="0"/>
        <v>#N/A</v>
      </c>
      <c r="I35" s="44"/>
      <c r="J35" s="46" t="e">
        <f>IF(B35="","",SMALL(H$3:H$66,ROWS(M$3:M35)))</f>
        <v>#N/A</v>
      </c>
      <c r="K35" s="47" t="e">
        <f t="shared" si="4"/>
        <v>#N/A</v>
      </c>
      <c r="L35" s="47" t="e">
        <f t="shared" si="1"/>
        <v>#N/A</v>
      </c>
      <c r="M35" s="47" t="e">
        <f t="shared" si="5"/>
        <v>#N/A</v>
      </c>
      <c r="N35" s="48" t="e">
        <f>IF(B35="","",INDEX($D$3:$D84,MATCH(J35,$H$3:$H$66,0)))</f>
        <v>#N/A</v>
      </c>
      <c r="O35" s="79">
        <v>33</v>
      </c>
    </row>
    <row r="36" spans="1:15" ht="17.100000000000001" customHeight="1">
      <c r="A36" s="76">
        <v>34</v>
      </c>
      <c r="B36" s="25" t="str">
        <f>+Feuil3!B38</f>
        <v>A34_</v>
      </c>
      <c r="C36" s="26">
        <f>+Feuil3!O38</f>
        <v>0</v>
      </c>
      <c r="D36" s="26">
        <f>+Feuil3!P38</f>
        <v>0</v>
      </c>
      <c r="E36" s="27"/>
      <c r="F36" s="28">
        <f t="shared" si="2"/>
        <v>0</v>
      </c>
      <c r="G36" s="28">
        <f t="shared" si="3"/>
        <v>0</v>
      </c>
      <c r="H36" s="28" t="e">
        <f t="shared" si="0"/>
        <v>#N/A</v>
      </c>
      <c r="I36" s="27"/>
      <c r="J36" s="29" t="e">
        <f>IF(B36="","",SMALL(H$3:H$66,ROWS(M$3:M36)))</f>
        <v>#N/A</v>
      </c>
      <c r="K36" s="31" t="e">
        <f t="shared" si="4"/>
        <v>#N/A</v>
      </c>
      <c r="L36" s="31" t="e">
        <f t="shared" si="1"/>
        <v>#N/A</v>
      </c>
      <c r="M36" s="31" t="e">
        <f t="shared" si="5"/>
        <v>#N/A</v>
      </c>
      <c r="N36" s="32" t="e">
        <f>IF(B36="","",INDEX($D$3:$D85,MATCH(J36,$H$3:$H$66,0)))</f>
        <v>#N/A</v>
      </c>
      <c r="O36" s="77">
        <v>34</v>
      </c>
    </row>
    <row r="37" spans="1:15" ht="17.100000000000001" customHeight="1">
      <c r="A37" s="76">
        <v>35</v>
      </c>
      <c r="B37" s="25" t="str">
        <f>+Feuil3!B39</f>
        <v>A35_</v>
      </c>
      <c r="C37" s="26">
        <f>+Feuil3!O39</f>
        <v>0</v>
      </c>
      <c r="D37" s="26">
        <f>+Feuil3!P39</f>
        <v>0</v>
      </c>
      <c r="E37" s="27"/>
      <c r="F37" s="28">
        <f t="shared" si="2"/>
        <v>0</v>
      </c>
      <c r="G37" s="28">
        <f t="shared" si="3"/>
        <v>0</v>
      </c>
      <c r="H37" s="28" t="e">
        <f t="shared" si="0"/>
        <v>#N/A</v>
      </c>
      <c r="I37" s="27"/>
      <c r="J37" s="29" t="e">
        <f>IF(B37="","",SMALL(H$3:H$66,ROWS(M$3:M37)))</f>
        <v>#N/A</v>
      </c>
      <c r="K37" s="31" t="e">
        <f t="shared" si="4"/>
        <v>#N/A</v>
      </c>
      <c r="L37" s="31" t="e">
        <f t="shared" si="1"/>
        <v>#N/A</v>
      </c>
      <c r="M37" s="31" t="e">
        <f t="shared" si="5"/>
        <v>#N/A</v>
      </c>
      <c r="N37" s="32" t="e">
        <f>IF(B37="","",INDEX($D$3:$D86,MATCH(J37,$H$3:$H$66,0)))</f>
        <v>#N/A</v>
      </c>
      <c r="O37" s="77">
        <v>35</v>
      </c>
    </row>
    <row r="38" spans="1:15" ht="17.100000000000001" customHeight="1">
      <c r="A38" s="76">
        <v>36</v>
      </c>
      <c r="B38" s="25" t="str">
        <f>+Feuil3!B40</f>
        <v>A36_</v>
      </c>
      <c r="C38" s="26">
        <f>+Feuil3!O40</f>
        <v>0</v>
      </c>
      <c r="D38" s="26">
        <f>+Feuil3!P40</f>
        <v>0</v>
      </c>
      <c r="E38" s="27"/>
      <c r="F38" s="28">
        <f>IF(D38="","",IF(D38&lt;0,D38,0))</f>
        <v>0</v>
      </c>
      <c r="G38" s="28">
        <f>IF(D38="","",IF(D38&gt;0,D38,0))</f>
        <v>0</v>
      </c>
      <c r="H38" s="28" t="e">
        <f>IF(OR(B38="",C38="",D38=""),"",RANK(C38,$C$3:$C$66)+SUM(-F38/100)-(G38/100)+COUNTIF(B$3:B$66,"&lt;="&amp;B38)/10000+ROW()/100000)</f>
        <v>#N/A</v>
      </c>
      <c r="I38" s="27"/>
      <c r="J38" s="29" t="e">
        <f>IF(B38="","",SMALL(H$3:H$66,ROWS(M$3:M38)))</f>
        <v>#N/A</v>
      </c>
      <c r="K38" s="31" t="e">
        <f>IF(J38="","",IF(AND(M37=M38,N37=N38),K37,K37+1))</f>
        <v>#N/A</v>
      </c>
      <c r="L38" s="31" t="e">
        <f>IF(OR(B38="",C38=""),"",INDEX($B$3:$B$521,MATCH(J38,$H$3:$H$66,0)))</f>
        <v>#N/A</v>
      </c>
      <c r="M38" s="31" t="e">
        <f>IF(B38="","",INDEX($C$3:$C$66,MATCH(J38,$H$3:$H$66,0)))</f>
        <v>#N/A</v>
      </c>
      <c r="N38" s="32" t="e">
        <f>IF(B38="","",INDEX($D$3:$D87,MATCH(J38,$H$3:$H$66,0)))</f>
        <v>#N/A</v>
      </c>
      <c r="O38" s="77">
        <v>36</v>
      </c>
    </row>
    <row r="39" spans="1:15" ht="17.100000000000001" customHeight="1">
      <c r="A39" s="76">
        <v>37</v>
      </c>
      <c r="B39" s="25" t="str">
        <f>+Feuil3!B41</f>
        <v>A37_</v>
      </c>
      <c r="C39" s="26">
        <f>+Feuil3!O41</f>
        <v>0</v>
      </c>
      <c r="D39" s="26">
        <f>+Feuil3!P41</f>
        <v>0</v>
      </c>
      <c r="E39" s="27"/>
      <c r="F39" s="28">
        <f>IF(D39="","",IF(D39&lt;0,D39,0))</f>
        <v>0</v>
      </c>
      <c r="G39" s="28">
        <f>IF(D39="","",IF(D39&gt;0,D39,0))</f>
        <v>0</v>
      </c>
      <c r="H39" s="28" t="e">
        <f>IF(OR(B39="",C39="",D39=""),"",RANK(C39,$C$3:$C$66)+SUM(-F39/100)-(G39/100)+COUNTIF(B$3:B$66,"&lt;="&amp;B39)/10000+ROW()/100000)</f>
        <v>#N/A</v>
      </c>
      <c r="I39" s="27"/>
      <c r="J39" s="29" t="e">
        <f>IF(B39="","",SMALL(H$3:H$66,ROWS(M$3:M39)))</f>
        <v>#N/A</v>
      </c>
      <c r="K39" s="31" t="e">
        <f>IF(J39="","",IF(AND(M38=M39,N38=N39),K38,K38+1))</f>
        <v>#N/A</v>
      </c>
      <c r="L39" s="31" t="e">
        <f>IF(OR(B39="",C39=""),"",INDEX($B$3:$B$521,MATCH(J39,$H$3:$H$66,0)))</f>
        <v>#N/A</v>
      </c>
      <c r="M39" s="31" t="e">
        <f>IF(B39="","",INDEX($C$3:$C$66,MATCH(J39,$H$3:$H$66,0)))</f>
        <v>#N/A</v>
      </c>
      <c r="N39" s="32" t="e">
        <f>IF(B39="","",INDEX($D$3:$D88,MATCH(J39,$H$3:$H$66,0)))</f>
        <v>#N/A</v>
      </c>
      <c r="O39" s="77">
        <v>37</v>
      </c>
    </row>
    <row r="40" spans="1:15" ht="17.100000000000001" customHeight="1">
      <c r="A40" s="76">
        <v>38</v>
      </c>
      <c r="B40" s="25" t="str">
        <f>+Feuil3!B42</f>
        <v>A38_</v>
      </c>
      <c r="C40" s="26">
        <f>+Feuil3!O42</f>
        <v>0</v>
      </c>
      <c r="D40" s="26">
        <f>+Feuil3!P42</f>
        <v>0</v>
      </c>
      <c r="E40" s="27"/>
      <c r="F40" s="28">
        <f>IF(D40="","",IF(D40&lt;0,D40,0))</f>
        <v>0</v>
      </c>
      <c r="G40" s="28">
        <f>IF(D40="","",IF(D40&gt;0,D40,0))</f>
        <v>0</v>
      </c>
      <c r="H40" s="28" t="e">
        <f>IF(OR(B40="",C40="",D40=""),"",RANK(C40,$C$3:$C$66)+SUM(-F40/100)-(G40/100)+COUNTIF(B$3:B$66,"&lt;="&amp;B40)/10000+ROW()/100000)</f>
        <v>#N/A</v>
      </c>
      <c r="I40" s="27"/>
      <c r="J40" s="29" t="e">
        <f>IF(B40="","",SMALL(H$3:H$66,ROWS(M$3:M40)))</f>
        <v>#N/A</v>
      </c>
      <c r="K40" s="31" t="e">
        <f>IF(J40="","",IF(AND(M39=M40,N39=N40),K39,K39+1))</f>
        <v>#N/A</v>
      </c>
      <c r="L40" s="31" t="e">
        <f>IF(OR(B40="",C40=""),"",INDEX($B$3:$B$521,MATCH(J40,$H$3:$H$66,0)))</f>
        <v>#N/A</v>
      </c>
      <c r="M40" s="31" t="e">
        <f>IF(B40="","",INDEX($C$3:$C$66,MATCH(J40,$H$3:$H$66,0)))</f>
        <v>#N/A</v>
      </c>
      <c r="N40" s="32" t="e">
        <f>IF(B40="","",INDEX($D$3:$D89,MATCH(J40,$H$3:$H$66,0)))</f>
        <v>#N/A</v>
      </c>
      <c r="O40" s="77">
        <v>38</v>
      </c>
    </row>
    <row r="41" spans="1:15" ht="17.100000000000001" customHeight="1">
      <c r="A41" s="76">
        <v>39</v>
      </c>
      <c r="B41" s="25" t="str">
        <f>+Feuil3!B43</f>
        <v>A39_</v>
      </c>
      <c r="C41" s="26">
        <f>+Feuil3!O43</f>
        <v>0</v>
      </c>
      <c r="D41" s="26">
        <f>+Feuil3!P43</f>
        <v>0</v>
      </c>
      <c r="E41" s="27"/>
      <c r="F41" s="28">
        <f t="shared" ref="F41:F51" si="6">IF(D41="","",IF(D41&lt;0,D41,0))</f>
        <v>0</v>
      </c>
      <c r="G41" s="28">
        <f t="shared" ref="G41:G51" si="7">IF(D41="","",IF(D41&gt;0,D41,0))</f>
        <v>0</v>
      </c>
      <c r="H41" s="28" t="e">
        <f t="shared" ref="H41:H51" si="8">IF(OR(B41="",C41="",D41=""),"",RANK(C41,$C$3:$C$66)+SUM(-F41/100)-(G41/100)+COUNTIF(B$3:B$66,"&lt;="&amp;B41)/10000+ROW()/100000)</f>
        <v>#N/A</v>
      </c>
      <c r="I41" s="27"/>
      <c r="J41" s="29" t="e">
        <f>IF(B41="","",SMALL(H$3:H$66,ROWS(M$3:M41)))</f>
        <v>#N/A</v>
      </c>
      <c r="K41" s="31" t="e">
        <f t="shared" ref="K41:K51" si="9">IF(J41="","",IF(AND(M40=M41,N40=N41),K40,K40+1))</f>
        <v>#N/A</v>
      </c>
      <c r="L41" s="31" t="e">
        <f t="shared" ref="L41:L51" si="10">IF(OR(B41="",C41=""),"",INDEX($B$3:$B$521,MATCH(J41,$H$3:$H$66,0)))</f>
        <v>#N/A</v>
      </c>
      <c r="M41" s="31" t="e">
        <f t="shared" ref="M41:M51" si="11">IF(B41="","",INDEX($C$3:$C$66,MATCH(J41,$H$3:$H$66,0)))</f>
        <v>#N/A</v>
      </c>
      <c r="N41" s="32" t="e">
        <f>IF(B41="","",INDEX($D$3:$D90,MATCH(J41,$H$3:$H$66,0)))</f>
        <v>#N/A</v>
      </c>
      <c r="O41" s="77">
        <v>39</v>
      </c>
    </row>
    <row r="42" spans="1:15" ht="17.100000000000001" customHeight="1">
      <c r="A42" s="76">
        <v>40</v>
      </c>
      <c r="B42" s="25" t="str">
        <f>+Feuil3!B44</f>
        <v>A40_</v>
      </c>
      <c r="C42" s="26">
        <f>+Feuil3!O44</f>
        <v>0</v>
      </c>
      <c r="D42" s="26">
        <f>+Feuil3!P44</f>
        <v>0</v>
      </c>
      <c r="E42" s="27"/>
      <c r="F42" s="28">
        <f t="shared" si="6"/>
        <v>0</v>
      </c>
      <c r="G42" s="28">
        <f t="shared" si="7"/>
        <v>0</v>
      </c>
      <c r="H42" s="28" t="e">
        <f t="shared" si="8"/>
        <v>#N/A</v>
      </c>
      <c r="I42" s="27"/>
      <c r="J42" s="29" t="e">
        <f>IF(B42="","",SMALL(H$3:H$66,ROWS(M$3:M42)))</f>
        <v>#N/A</v>
      </c>
      <c r="K42" s="31" t="e">
        <f t="shared" si="9"/>
        <v>#N/A</v>
      </c>
      <c r="L42" s="31" t="e">
        <f t="shared" si="10"/>
        <v>#N/A</v>
      </c>
      <c r="M42" s="31" t="e">
        <f t="shared" si="11"/>
        <v>#N/A</v>
      </c>
      <c r="N42" s="32" t="e">
        <f>IF(B42="","",INDEX($D$3:$D91,MATCH(J42,$H$3:$H$66,0)))</f>
        <v>#N/A</v>
      </c>
      <c r="O42" s="77">
        <v>40</v>
      </c>
    </row>
    <row r="43" spans="1:15" ht="17.100000000000001" customHeight="1">
      <c r="A43" s="76">
        <v>41</v>
      </c>
      <c r="B43" s="25" t="str">
        <f>+Feuil3!B45</f>
        <v>A41_</v>
      </c>
      <c r="C43" s="26">
        <f>+Feuil3!O45</f>
        <v>0</v>
      </c>
      <c r="D43" s="26">
        <f>+Feuil3!P45</f>
        <v>0</v>
      </c>
      <c r="E43" s="27"/>
      <c r="F43" s="28">
        <f t="shared" si="6"/>
        <v>0</v>
      </c>
      <c r="G43" s="28">
        <f t="shared" si="7"/>
        <v>0</v>
      </c>
      <c r="H43" s="28" t="e">
        <f t="shared" si="8"/>
        <v>#N/A</v>
      </c>
      <c r="I43" s="27"/>
      <c r="J43" s="29" t="e">
        <f>IF(B43="","",SMALL(H$3:H$66,ROWS(M$3:M43)))</f>
        <v>#N/A</v>
      </c>
      <c r="K43" s="31" t="e">
        <f t="shared" si="9"/>
        <v>#N/A</v>
      </c>
      <c r="L43" s="31" t="e">
        <f t="shared" si="10"/>
        <v>#N/A</v>
      </c>
      <c r="M43" s="31" t="e">
        <f t="shared" si="11"/>
        <v>#N/A</v>
      </c>
      <c r="N43" s="32" t="e">
        <f>IF(B43="","",INDEX($D$3:$D92,MATCH(J43,$H$3:$H$66,0)))</f>
        <v>#N/A</v>
      </c>
      <c r="O43" s="77">
        <v>41</v>
      </c>
    </row>
    <row r="44" spans="1:15" ht="17.100000000000001" customHeight="1">
      <c r="A44" s="76">
        <v>42</v>
      </c>
      <c r="B44" s="25" t="str">
        <f>+Feuil3!B46</f>
        <v>A42_</v>
      </c>
      <c r="C44" s="26">
        <f>+Feuil3!O46</f>
        <v>0</v>
      </c>
      <c r="D44" s="26">
        <f>+Feuil3!P46</f>
        <v>0</v>
      </c>
      <c r="E44" s="27"/>
      <c r="F44" s="28">
        <f>IF(D44="","",IF(D44&lt;0,D44,0))</f>
        <v>0</v>
      </c>
      <c r="G44" s="28">
        <f>IF(D44="","",IF(D44&gt;0,D44,0))</f>
        <v>0</v>
      </c>
      <c r="H44" s="28" t="e">
        <f>IF(OR(B44="",C44="",D44=""),"",RANK(C44,$C$3:$C$66)+SUM(-F44/100)-(G44/100)+COUNTIF(B$3:B$66,"&lt;="&amp;B44)/10000+ROW()/100000)</f>
        <v>#N/A</v>
      </c>
      <c r="I44" s="27"/>
      <c r="J44" s="29" t="e">
        <f>IF(B44="","",SMALL(H$3:H$66,ROWS(M$3:M44)))</f>
        <v>#N/A</v>
      </c>
      <c r="K44" s="31" t="e">
        <f>IF(J44="","",IF(AND(M43=M44,N43=N44),K43,K43+1))</f>
        <v>#N/A</v>
      </c>
      <c r="L44" s="31" t="e">
        <f>IF(OR(B44="",C44=""),"",INDEX($B$3:$B$521,MATCH(J44,$H$3:$H$66,0)))</f>
        <v>#N/A</v>
      </c>
      <c r="M44" s="31" t="e">
        <f>IF(B44="","",INDEX($C$3:$C$66,MATCH(J44,$H$3:$H$66,0)))</f>
        <v>#N/A</v>
      </c>
      <c r="N44" s="32" t="e">
        <f>IF(B44="","",INDEX($D$3:$D93,MATCH(J44,$H$3:$H$66,0)))</f>
        <v>#N/A</v>
      </c>
      <c r="O44" s="77">
        <v>42</v>
      </c>
    </row>
    <row r="45" spans="1:15" ht="17.100000000000001" customHeight="1">
      <c r="A45" s="76">
        <v>43</v>
      </c>
      <c r="B45" s="25" t="str">
        <f>+Feuil3!B47</f>
        <v>A43_</v>
      </c>
      <c r="C45" s="26">
        <f>+Feuil3!O47</f>
        <v>0</v>
      </c>
      <c r="D45" s="26">
        <f>+Feuil3!P47</f>
        <v>0</v>
      </c>
      <c r="E45" s="27"/>
      <c r="F45" s="28">
        <f>IF(D45="","",IF(D45&lt;0,D45,0))</f>
        <v>0</v>
      </c>
      <c r="G45" s="28">
        <f>IF(D45="","",IF(D45&gt;0,D45,0))</f>
        <v>0</v>
      </c>
      <c r="H45" s="28" t="e">
        <f>IF(OR(B45="",C45="",D45=""),"",RANK(C45,$C$3:$C$66)+SUM(-F45/100)-(G45/100)+COUNTIF(B$3:B$66,"&lt;="&amp;B45)/10000+ROW()/100000)</f>
        <v>#N/A</v>
      </c>
      <c r="I45" s="27"/>
      <c r="J45" s="29" t="e">
        <f>IF(B45="","",SMALL(H$3:H$66,ROWS(M$3:M45)))</f>
        <v>#N/A</v>
      </c>
      <c r="K45" s="31" t="e">
        <f>IF(J45="","",IF(AND(M44=M45,N44=N45),K44,K44+1))</f>
        <v>#N/A</v>
      </c>
      <c r="L45" s="31" t="e">
        <f>IF(OR(B45="",C45=""),"",INDEX($B$3:$B$521,MATCH(J45,$H$3:$H$66,0)))</f>
        <v>#N/A</v>
      </c>
      <c r="M45" s="31" t="e">
        <f>IF(B45="","",INDEX($C$3:$C$66,MATCH(J45,$H$3:$H$66,0)))</f>
        <v>#N/A</v>
      </c>
      <c r="N45" s="32" t="e">
        <f>IF(B45="","",INDEX($D$3:$D94,MATCH(J45,$H$3:$H$66,0)))</f>
        <v>#N/A</v>
      </c>
      <c r="O45" s="77">
        <v>43</v>
      </c>
    </row>
    <row r="46" spans="1:15" ht="17.100000000000001" customHeight="1">
      <c r="A46" s="76">
        <v>44</v>
      </c>
      <c r="B46" s="25" t="str">
        <f>+Feuil3!B48</f>
        <v>A44_</v>
      </c>
      <c r="C46" s="26">
        <f>+Feuil3!O48</f>
        <v>0</v>
      </c>
      <c r="D46" s="26">
        <f>+Feuil3!P48</f>
        <v>0</v>
      </c>
      <c r="E46" s="27"/>
      <c r="F46" s="28">
        <f>IF(D46="","",IF(D46&lt;0,D46,0))</f>
        <v>0</v>
      </c>
      <c r="G46" s="28">
        <f>IF(D46="","",IF(D46&gt;0,D46,0))</f>
        <v>0</v>
      </c>
      <c r="H46" s="28" t="e">
        <f>IF(OR(B46="",C46="",D46=""),"",RANK(C46,$C$3:$C$66)+SUM(-F46/100)-(G46/100)+COUNTIF(B$3:B$66,"&lt;="&amp;B46)/10000+ROW()/100000)</f>
        <v>#N/A</v>
      </c>
      <c r="I46" s="27"/>
      <c r="J46" s="29" t="e">
        <f>IF(B46="","",SMALL(H$3:H$66,ROWS(M$3:M46)))</f>
        <v>#N/A</v>
      </c>
      <c r="K46" s="31" t="e">
        <f>IF(J46="","",IF(AND(M45=M46,N45=N46),K45,K45+1))</f>
        <v>#N/A</v>
      </c>
      <c r="L46" s="31" t="e">
        <f>IF(OR(B46="",C46=""),"",INDEX($B$3:$B$521,MATCH(J46,$H$3:$H$66,0)))</f>
        <v>#N/A</v>
      </c>
      <c r="M46" s="31" t="e">
        <f>IF(B46="","",INDEX($C$3:$C$66,MATCH(J46,$H$3:$H$66,0)))</f>
        <v>#N/A</v>
      </c>
      <c r="N46" s="32" t="e">
        <f>IF(B46="","",INDEX($D$3:$D95,MATCH(J46,$H$3:$H$66,0)))</f>
        <v>#N/A</v>
      </c>
      <c r="O46" s="77">
        <v>44</v>
      </c>
    </row>
    <row r="47" spans="1:15" ht="17.100000000000001" customHeight="1">
      <c r="A47" s="76">
        <v>45</v>
      </c>
      <c r="B47" s="25" t="str">
        <f>+Feuil3!B49</f>
        <v>A45_</v>
      </c>
      <c r="C47" s="26">
        <f>+Feuil3!O46</f>
        <v>0</v>
      </c>
      <c r="D47" s="26">
        <f>+Feuil3!P46</f>
        <v>0</v>
      </c>
      <c r="E47" s="27"/>
      <c r="F47" s="28">
        <f t="shared" si="6"/>
        <v>0</v>
      </c>
      <c r="G47" s="28">
        <f t="shared" si="7"/>
        <v>0</v>
      </c>
      <c r="H47" s="28" t="e">
        <f t="shared" si="8"/>
        <v>#N/A</v>
      </c>
      <c r="I47" s="27"/>
      <c r="J47" s="29" t="e">
        <f>IF(B47="","",SMALL(H$3:H$66,ROWS(M$3:M47)))</f>
        <v>#N/A</v>
      </c>
      <c r="K47" s="31" t="e">
        <f>IF(J47="","",IF(AND(M43=M47,N43=N47),K43,K43+1))</f>
        <v>#N/A</v>
      </c>
      <c r="L47" s="31" t="e">
        <f t="shared" si="10"/>
        <v>#N/A</v>
      </c>
      <c r="M47" s="31" t="e">
        <f t="shared" si="11"/>
        <v>#N/A</v>
      </c>
      <c r="N47" s="32" t="e">
        <f>IF(B47="","",INDEX($D$3:$D93,MATCH(J47,$H$3:$H$66,0)))</f>
        <v>#N/A</v>
      </c>
      <c r="O47" s="77">
        <v>45</v>
      </c>
    </row>
    <row r="48" spans="1:15" ht="17.100000000000001" customHeight="1">
      <c r="A48" s="76">
        <v>46</v>
      </c>
      <c r="B48" s="25" t="str">
        <f>+Feuil3!B50</f>
        <v>A46_</v>
      </c>
      <c r="C48" s="26">
        <f>+Feuil3!O47</f>
        <v>0</v>
      </c>
      <c r="D48" s="26">
        <f>+Feuil3!P47</f>
        <v>0</v>
      </c>
      <c r="E48" s="27"/>
      <c r="F48" s="28">
        <f t="shared" si="6"/>
        <v>0</v>
      </c>
      <c r="G48" s="28">
        <f t="shared" si="7"/>
        <v>0</v>
      </c>
      <c r="H48" s="28" t="e">
        <f t="shared" si="8"/>
        <v>#N/A</v>
      </c>
      <c r="I48" s="27"/>
      <c r="J48" s="29" t="e">
        <f>IF(B48="","",SMALL(H$3:H$66,ROWS(M$3:M48)))</f>
        <v>#N/A</v>
      </c>
      <c r="K48" s="31" t="e">
        <f t="shared" si="9"/>
        <v>#N/A</v>
      </c>
      <c r="L48" s="31" t="e">
        <f t="shared" si="10"/>
        <v>#N/A</v>
      </c>
      <c r="M48" s="31" t="e">
        <f t="shared" si="11"/>
        <v>#N/A</v>
      </c>
      <c r="N48" s="32" t="e">
        <f>IF(B48="","",INDEX($D$3:$D94,MATCH(J48,$H$3:$H$66,0)))</f>
        <v>#N/A</v>
      </c>
      <c r="O48" s="77">
        <v>46</v>
      </c>
    </row>
    <row r="49" spans="1:15" ht="17.100000000000001" customHeight="1">
      <c r="A49" s="76">
        <v>47</v>
      </c>
      <c r="B49" s="25" t="str">
        <f>+Feuil3!B51</f>
        <v>A47_</v>
      </c>
      <c r="C49" s="26">
        <f>+Feuil3!O48</f>
        <v>0</v>
      </c>
      <c r="D49" s="26">
        <f>+Feuil3!P48</f>
        <v>0</v>
      </c>
      <c r="E49" s="27"/>
      <c r="F49" s="28">
        <f t="shared" si="6"/>
        <v>0</v>
      </c>
      <c r="G49" s="28">
        <f t="shared" si="7"/>
        <v>0</v>
      </c>
      <c r="H49" s="28" t="e">
        <f t="shared" si="8"/>
        <v>#N/A</v>
      </c>
      <c r="I49" s="27"/>
      <c r="J49" s="29" t="e">
        <f>IF(B49="","",SMALL(H$3:H$66,ROWS(M$3:M49)))</f>
        <v>#N/A</v>
      </c>
      <c r="K49" s="31" t="e">
        <f t="shared" si="9"/>
        <v>#N/A</v>
      </c>
      <c r="L49" s="31" t="e">
        <f t="shared" si="10"/>
        <v>#N/A</v>
      </c>
      <c r="M49" s="31" t="e">
        <f t="shared" si="11"/>
        <v>#N/A</v>
      </c>
      <c r="N49" s="32" t="e">
        <f>IF(B49="","",INDEX($D$3:$D95,MATCH(J49,$H$3:$H$66,0)))</f>
        <v>#N/A</v>
      </c>
      <c r="O49" s="77">
        <v>47</v>
      </c>
    </row>
    <row r="50" spans="1:15" ht="17.100000000000001" customHeight="1">
      <c r="A50" s="76">
        <v>48</v>
      </c>
      <c r="B50" s="25" t="str">
        <f>+Feuil3!B52</f>
        <v>A48_</v>
      </c>
      <c r="C50" s="26">
        <f>+Feuil3!O49</f>
        <v>0</v>
      </c>
      <c r="D50" s="26">
        <f>+Feuil3!P49</f>
        <v>0</v>
      </c>
      <c r="E50" s="27"/>
      <c r="F50" s="28">
        <f t="shared" si="6"/>
        <v>0</v>
      </c>
      <c r="G50" s="28">
        <f t="shared" si="7"/>
        <v>0</v>
      </c>
      <c r="H50" s="28" t="e">
        <f t="shared" si="8"/>
        <v>#N/A</v>
      </c>
      <c r="I50" s="27"/>
      <c r="J50" s="29" t="e">
        <f>IF(B50="","",SMALL(H$3:H$66,ROWS(M$3:M50)))</f>
        <v>#N/A</v>
      </c>
      <c r="K50" s="31" t="e">
        <f t="shared" si="9"/>
        <v>#N/A</v>
      </c>
      <c r="L50" s="31" t="e">
        <f t="shared" si="10"/>
        <v>#N/A</v>
      </c>
      <c r="M50" s="31" t="e">
        <f t="shared" si="11"/>
        <v>#N/A</v>
      </c>
      <c r="N50" s="32" t="e">
        <f>IF(B50="","",INDEX($D$3:$D96,MATCH(J50,$H$3:$H$66,0)))</f>
        <v>#N/A</v>
      </c>
      <c r="O50" s="77">
        <v>48</v>
      </c>
    </row>
    <row r="51" spans="1:15" ht="17.100000000000001" customHeight="1">
      <c r="A51" s="76">
        <v>49</v>
      </c>
      <c r="B51" s="25" t="str">
        <f>+Feuil3!B53</f>
        <v>A49_</v>
      </c>
      <c r="C51" s="26">
        <f>+Feuil3!O50</f>
        <v>0</v>
      </c>
      <c r="D51" s="26">
        <f>+Feuil3!P50</f>
        <v>0</v>
      </c>
      <c r="E51" s="27"/>
      <c r="F51" s="28">
        <f t="shared" si="6"/>
        <v>0</v>
      </c>
      <c r="G51" s="28">
        <f t="shared" si="7"/>
        <v>0</v>
      </c>
      <c r="H51" s="28" t="e">
        <f t="shared" si="8"/>
        <v>#N/A</v>
      </c>
      <c r="I51" s="27"/>
      <c r="J51" s="29" t="e">
        <f>IF(B51="","",SMALL(H$3:H$66,ROWS(M$3:M51)))</f>
        <v>#N/A</v>
      </c>
      <c r="K51" s="31" t="e">
        <f t="shared" si="9"/>
        <v>#N/A</v>
      </c>
      <c r="L51" s="31" t="e">
        <f t="shared" si="10"/>
        <v>#N/A</v>
      </c>
      <c r="M51" s="31" t="e">
        <f t="shared" si="11"/>
        <v>#N/A</v>
      </c>
      <c r="N51" s="32" t="e">
        <f>IF(B51="","",INDEX($D$3:$D97,MATCH(J51,$H$3:$H$66,0)))</f>
        <v>#N/A</v>
      </c>
      <c r="O51" s="77">
        <v>49</v>
      </c>
    </row>
    <row r="52" spans="1:15" ht="17.100000000000001" customHeight="1">
      <c r="A52" s="76">
        <v>50</v>
      </c>
      <c r="B52" s="25" t="str">
        <f>+Feuil3!B54</f>
        <v>A50_</v>
      </c>
      <c r="C52" s="26">
        <f>+Feuil3!O40</f>
        <v>0</v>
      </c>
      <c r="D52" s="26">
        <f>+Feuil3!P40</f>
        <v>0</v>
      </c>
      <c r="E52" s="27"/>
      <c r="F52" s="28">
        <f t="shared" si="2"/>
        <v>0</v>
      </c>
      <c r="G52" s="28">
        <f t="shared" si="3"/>
        <v>0</v>
      </c>
      <c r="H52" s="28" t="e">
        <f t="shared" ref="H52:H66" si="12">IF(OR(B52="",C52="",D52=""),"",RANK(C52,$C$3:$C$66)+SUM(-F52/100)-(G52/100)+COUNTIF(B$3:B$66,"&lt;="&amp;B52)/10000+ROW()/100000)</f>
        <v>#N/A</v>
      </c>
      <c r="I52" s="27"/>
      <c r="J52" s="29" t="e">
        <f>IF(B52="","",SMALL(H$3:H$66,ROWS(M$3:M52)))</f>
        <v>#N/A</v>
      </c>
      <c r="K52" s="31" t="e">
        <f>IF(J52="","",IF(AND(M37=M52,N37=N52),K37,K37+1))</f>
        <v>#N/A</v>
      </c>
      <c r="L52" s="31" t="e">
        <f t="shared" ref="L52:L66" si="13">IF(OR(B52="",C52=""),"",INDEX($B$3:$B$521,MATCH(J52,$H$3:$H$66,0)))</f>
        <v>#N/A</v>
      </c>
      <c r="M52" s="31" t="e">
        <f t="shared" si="5"/>
        <v>#N/A</v>
      </c>
      <c r="N52" s="32" t="e">
        <f>IF(B52="","",INDEX($D$3:$D87,MATCH(J52,$H$3:$H$66,0)))</f>
        <v>#N/A</v>
      </c>
      <c r="O52" s="77">
        <v>50</v>
      </c>
    </row>
    <row r="53" spans="1:15" ht="17.100000000000001" customHeight="1">
      <c r="A53" s="76">
        <v>51</v>
      </c>
      <c r="B53" s="25" t="str">
        <f>+Feuil3!B55</f>
        <v>A51_</v>
      </c>
      <c r="C53" s="26">
        <f>+Feuil3!O41</f>
        <v>0</v>
      </c>
      <c r="D53" s="26">
        <f>+Feuil3!P41</f>
        <v>0</v>
      </c>
      <c r="E53" s="27"/>
      <c r="F53" s="28">
        <f t="shared" si="2"/>
        <v>0</v>
      </c>
      <c r="G53" s="28">
        <f t="shared" si="3"/>
        <v>0</v>
      </c>
      <c r="H53" s="28" t="e">
        <f t="shared" si="12"/>
        <v>#N/A</v>
      </c>
      <c r="I53" s="27"/>
      <c r="J53" s="29" t="e">
        <f>IF(B53="","",SMALL(H$3:H$66,ROWS(M$3:M53)))</f>
        <v>#N/A</v>
      </c>
      <c r="K53" s="31" t="e">
        <f t="shared" si="4"/>
        <v>#N/A</v>
      </c>
      <c r="L53" s="31" t="e">
        <f t="shared" si="13"/>
        <v>#N/A</v>
      </c>
      <c r="M53" s="31" t="e">
        <f t="shared" si="5"/>
        <v>#N/A</v>
      </c>
      <c r="N53" s="32" t="e">
        <f>IF(B53="","",INDEX($D$3:$D88,MATCH(J53,$H$3:$H$66,0)))</f>
        <v>#N/A</v>
      </c>
      <c r="O53" s="77">
        <v>51</v>
      </c>
    </row>
    <row r="54" spans="1:15" ht="17.100000000000001" customHeight="1">
      <c r="A54" s="76">
        <v>52</v>
      </c>
      <c r="B54" s="25" t="str">
        <f>+Feuil3!B56</f>
        <v>A52_</v>
      </c>
      <c r="C54" s="26">
        <f>+Feuil3!O42</f>
        <v>0</v>
      </c>
      <c r="D54" s="26">
        <f>+Feuil3!P42</f>
        <v>0</v>
      </c>
      <c r="E54" s="27"/>
      <c r="F54" s="28">
        <f t="shared" si="2"/>
        <v>0</v>
      </c>
      <c r="G54" s="28">
        <f t="shared" si="3"/>
        <v>0</v>
      </c>
      <c r="H54" s="28" t="e">
        <f t="shared" si="12"/>
        <v>#N/A</v>
      </c>
      <c r="I54" s="27"/>
      <c r="J54" s="29" t="e">
        <f>IF(B54="","",SMALL(H$3:H$66,ROWS(M$3:M54)))</f>
        <v>#N/A</v>
      </c>
      <c r="K54" s="31" t="e">
        <f t="shared" si="4"/>
        <v>#N/A</v>
      </c>
      <c r="L54" s="31" t="e">
        <f t="shared" si="13"/>
        <v>#N/A</v>
      </c>
      <c r="M54" s="31" t="e">
        <f t="shared" si="5"/>
        <v>#N/A</v>
      </c>
      <c r="N54" s="32" t="e">
        <f>IF(B54="","",INDEX($D$3:$D89,MATCH(J54,$H$3:$H$66,0)))</f>
        <v>#N/A</v>
      </c>
      <c r="O54" s="77">
        <v>52</v>
      </c>
    </row>
    <row r="55" spans="1:15" ht="17.100000000000001" customHeight="1">
      <c r="A55" s="76">
        <v>53</v>
      </c>
      <c r="B55" s="25" t="str">
        <f>+Feuil3!B57</f>
        <v>A53_</v>
      </c>
      <c r="C55" s="26">
        <f>+Feuil3!O43</f>
        <v>0</v>
      </c>
      <c r="D55" s="26">
        <f>+Feuil3!P43</f>
        <v>0</v>
      </c>
      <c r="E55" s="27"/>
      <c r="F55" s="28">
        <f t="shared" si="2"/>
        <v>0</v>
      </c>
      <c r="G55" s="28">
        <f t="shared" si="3"/>
        <v>0</v>
      </c>
      <c r="H55" s="28" t="e">
        <f t="shared" si="12"/>
        <v>#N/A</v>
      </c>
      <c r="I55" s="27"/>
      <c r="J55" s="29" t="e">
        <f>IF(B55="","",SMALL(H$3:H$66,ROWS(M$3:M55)))</f>
        <v>#N/A</v>
      </c>
      <c r="K55" s="31" t="e">
        <f t="shared" si="4"/>
        <v>#N/A</v>
      </c>
      <c r="L55" s="31" t="e">
        <f t="shared" si="13"/>
        <v>#N/A</v>
      </c>
      <c r="M55" s="31" t="e">
        <f t="shared" si="5"/>
        <v>#N/A</v>
      </c>
      <c r="N55" s="32" t="e">
        <f>IF(B55="","",INDEX($D$3:$D90,MATCH(J55,$H$3:$H$66,0)))</f>
        <v>#N/A</v>
      </c>
      <c r="O55" s="77">
        <v>53</v>
      </c>
    </row>
    <row r="56" spans="1:15" ht="17.100000000000001" customHeight="1">
      <c r="A56" s="76">
        <v>54</v>
      </c>
      <c r="B56" s="25" t="str">
        <f>+Feuil3!B58</f>
        <v>A54_</v>
      </c>
      <c r="C56" s="26">
        <f>+Feuil3!O44</f>
        <v>0</v>
      </c>
      <c r="D56" s="26">
        <f>+Feuil3!P44</f>
        <v>0</v>
      </c>
      <c r="E56" s="27"/>
      <c r="F56" s="28">
        <f t="shared" si="2"/>
        <v>0</v>
      </c>
      <c r="G56" s="28">
        <f t="shared" si="3"/>
        <v>0</v>
      </c>
      <c r="H56" s="28" t="e">
        <f t="shared" si="12"/>
        <v>#N/A</v>
      </c>
      <c r="I56" s="27"/>
      <c r="J56" s="29" t="e">
        <f>IF(B56="","",SMALL(H$3:H$66,ROWS(M$3:M56)))</f>
        <v>#N/A</v>
      </c>
      <c r="K56" s="31" t="e">
        <f t="shared" si="4"/>
        <v>#N/A</v>
      </c>
      <c r="L56" s="31" t="e">
        <f t="shared" si="13"/>
        <v>#N/A</v>
      </c>
      <c r="M56" s="31" t="e">
        <f t="shared" si="5"/>
        <v>#N/A</v>
      </c>
      <c r="N56" s="32" t="e">
        <f>IF(B56="","",INDEX($D$3:$D91,MATCH(J56,$H$3:$H$66,0)))</f>
        <v>#N/A</v>
      </c>
      <c r="O56" s="77">
        <v>54</v>
      </c>
    </row>
    <row r="57" spans="1:15" ht="17.100000000000001" customHeight="1">
      <c r="A57" s="76">
        <v>55</v>
      </c>
      <c r="B57" s="25" t="str">
        <f>+Feuil3!B59</f>
        <v>A55_</v>
      </c>
      <c r="C57" s="26">
        <f>+Feuil3!O45</f>
        <v>0</v>
      </c>
      <c r="D57" s="26">
        <f>+Feuil3!P45</f>
        <v>0</v>
      </c>
      <c r="E57" s="27"/>
      <c r="F57" s="28">
        <f t="shared" si="2"/>
        <v>0</v>
      </c>
      <c r="G57" s="28">
        <f t="shared" si="3"/>
        <v>0</v>
      </c>
      <c r="H57" s="28" t="e">
        <f t="shared" si="12"/>
        <v>#N/A</v>
      </c>
      <c r="I57" s="27"/>
      <c r="J57" s="29" t="e">
        <f>IF(B57="","",SMALL(H$3:H$66,ROWS(M$3:M57)))</f>
        <v>#N/A</v>
      </c>
      <c r="K57" s="31" t="e">
        <f t="shared" si="4"/>
        <v>#N/A</v>
      </c>
      <c r="L57" s="31" t="e">
        <f t="shared" si="13"/>
        <v>#N/A</v>
      </c>
      <c r="M57" s="31" t="e">
        <f t="shared" si="5"/>
        <v>#N/A</v>
      </c>
      <c r="N57" s="32" t="e">
        <f>IF(B57="","",INDEX($D$3:$D92,MATCH(J57,$H$3:$H$66,0)))</f>
        <v>#N/A</v>
      </c>
      <c r="O57" s="77">
        <v>55</v>
      </c>
    </row>
    <row r="58" spans="1:15" ht="17.100000000000001" customHeight="1">
      <c r="A58" s="76">
        <v>56</v>
      </c>
      <c r="B58" s="25" t="str">
        <f>+Feuil3!B60</f>
        <v>A56_</v>
      </c>
      <c r="C58" s="26">
        <f>+Feuil3!O46</f>
        <v>0</v>
      </c>
      <c r="D58" s="26">
        <f>+Feuil3!P46</f>
        <v>0</v>
      </c>
      <c r="E58" s="27"/>
      <c r="F58" s="28">
        <f t="shared" si="2"/>
        <v>0</v>
      </c>
      <c r="G58" s="28">
        <f t="shared" si="3"/>
        <v>0</v>
      </c>
      <c r="H58" s="28" t="e">
        <f t="shared" si="12"/>
        <v>#N/A</v>
      </c>
      <c r="I58" s="27"/>
      <c r="J58" s="29" t="e">
        <f>IF(B58="","",SMALL(H$3:H$66,ROWS(M$3:M58)))</f>
        <v>#N/A</v>
      </c>
      <c r="K58" s="31" t="e">
        <f t="shared" si="4"/>
        <v>#N/A</v>
      </c>
      <c r="L58" s="31" t="e">
        <f t="shared" si="13"/>
        <v>#N/A</v>
      </c>
      <c r="M58" s="31" t="e">
        <f t="shared" si="5"/>
        <v>#N/A</v>
      </c>
      <c r="N58" s="32" t="e">
        <f>IF(B58="","",INDEX($D$3:$D93,MATCH(J58,$H$3:$H$66,0)))</f>
        <v>#N/A</v>
      </c>
      <c r="O58" s="77">
        <v>56</v>
      </c>
    </row>
    <row r="59" spans="1:15" ht="17.100000000000001" customHeight="1">
      <c r="A59" s="76">
        <v>57</v>
      </c>
      <c r="B59" s="25" t="str">
        <f>+Feuil3!B61</f>
        <v>A57_</v>
      </c>
      <c r="C59" s="26">
        <f>+Feuil3!O47</f>
        <v>0</v>
      </c>
      <c r="D59" s="26">
        <f>+Feuil3!P47</f>
        <v>0</v>
      </c>
      <c r="E59" s="27"/>
      <c r="F59" s="28">
        <f t="shared" si="2"/>
        <v>0</v>
      </c>
      <c r="G59" s="28">
        <f t="shared" si="3"/>
        <v>0</v>
      </c>
      <c r="H59" s="28" t="e">
        <f t="shared" si="12"/>
        <v>#N/A</v>
      </c>
      <c r="I59" s="27"/>
      <c r="J59" s="29" t="e">
        <f>IF(B59="","",SMALL(H$3:H$66,ROWS(M$3:M59)))</f>
        <v>#N/A</v>
      </c>
      <c r="K59" s="31" t="e">
        <f t="shared" si="4"/>
        <v>#N/A</v>
      </c>
      <c r="L59" s="31" t="e">
        <f t="shared" si="13"/>
        <v>#N/A</v>
      </c>
      <c r="M59" s="31" t="e">
        <f t="shared" si="5"/>
        <v>#N/A</v>
      </c>
      <c r="N59" s="32" t="e">
        <f>IF(B59="","",INDEX($D$3:$D94,MATCH(J59,$H$3:$H$66,0)))</f>
        <v>#N/A</v>
      </c>
      <c r="O59" s="77">
        <v>57</v>
      </c>
    </row>
    <row r="60" spans="1:15" ht="17.100000000000001" customHeight="1">
      <c r="A60" s="76">
        <v>58</v>
      </c>
      <c r="B60" s="25" t="str">
        <f>+Feuil3!B62</f>
        <v>A58_</v>
      </c>
      <c r="C60" s="26">
        <f>+Feuil3!O48</f>
        <v>0</v>
      </c>
      <c r="D60" s="26">
        <f>+Feuil3!P48</f>
        <v>0</v>
      </c>
      <c r="E60" s="27"/>
      <c r="F60" s="28">
        <f t="shared" si="2"/>
        <v>0</v>
      </c>
      <c r="G60" s="28">
        <f t="shared" si="3"/>
        <v>0</v>
      </c>
      <c r="H60" s="28" t="e">
        <f t="shared" si="12"/>
        <v>#N/A</v>
      </c>
      <c r="I60" s="27"/>
      <c r="J60" s="29" t="e">
        <f>IF(B60="","",SMALL(H$3:H$66,ROWS(M$3:M60)))</f>
        <v>#N/A</v>
      </c>
      <c r="K60" s="31" t="e">
        <f t="shared" si="4"/>
        <v>#N/A</v>
      </c>
      <c r="L60" s="31" t="e">
        <f t="shared" si="13"/>
        <v>#N/A</v>
      </c>
      <c r="M60" s="31" t="e">
        <f t="shared" si="5"/>
        <v>#N/A</v>
      </c>
      <c r="N60" s="32" t="e">
        <f>IF(B60="","",INDEX($D$3:$D95,MATCH(J60,$H$3:$H$66,0)))</f>
        <v>#N/A</v>
      </c>
      <c r="O60" s="77">
        <v>58</v>
      </c>
    </row>
    <row r="61" spans="1:15" ht="17.100000000000001" customHeight="1">
      <c r="A61" s="76">
        <v>59</v>
      </c>
      <c r="B61" s="25" t="str">
        <f>+Feuil3!B63</f>
        <v>A59_</v>
      </c>
      <c r="C61" s="26">
        <f>+Feuil3!O49</f>
        <v>0</v>
      </c>
      <c r="D61" s="26">
        <f>+Feuil3!P49</f>
        <v>0</v>
      </c>
      <c r="E61" s="27"/>
      <c r="F61" s="28">
        <f t="shared" si="2"/>
        <v>0</v>
      </c>
      <c r="G61" s="28">
        <f t="shared" si="3"/>
        <v>0</v>
      </c>
      <c r="H61" s="28" t="e">
        <f t="shared" si="12"/>
        <v>#N/A</v>
      </c>
      <c r="I61" s="27"/>
      <c r="J61" s="29" t="e">
        <f>IF(B61="","",SMALL(H$3:H$66,ROWS(M$3:M61)))</f>
        <v>#N/A</v>
      </c>
      <c r="K61" s="31" t="e">
        <f t="shared" si="4"/>
        <v>#N/A</v>
      </c>
      <c r="L61" s="31" t="e">
        <f t="shared" si="13"/>
        <v>#N/A</v>
      </c>
      <c r="M61" s="31" t="e">
        <f t="shared" si="5"/>
        <v>#N/A</v>
      </c>
      <c r="N61" s="32" t="e">
        <f>IF(B61="","",INDEX($D$3:$D96,MATCH(J61,$H$3:$H$66,0)))</f>
        <v>#N/A</v>
      </c>
      <c r="O61" s="77">
        <v>59</v>
      </c>
    </row>
    <row r="62" spans="1:15" ht="17.100000000000001" customHeight="1">
      <c r="A62" s="76">
        <v>60</v>
      </c>
      <c r="B62" s="25" t="str">
        <f>+Feuil3!B64</f>
        <v>A60_</v>
      </c>
      <c r="C62" s="26">
        <f>+Feuil3!O50</f>
        <v>0</v>
      </c>
      <c r="D62" s="26">
        <f>+Feuil3!P50</f>
        <v>0</v>
      </c>
      <c r="E62" s="27"/>
      <c r="F62" s="28">
        <f t="shared" si="2"/>
        <v>0</v>
      </c>
      <c r="G62" s="28">
        <f t="shared" si="3"/>
        <v>0</v>
      </c>
      <c r="H62" s="28" t="e">
        <f t="shared" si="12"/>
        <v>#N/A</v>
      </c>
      <c r="I62" s="27"/>
      <c r="J62" s="29" t="e">
        <f>IF(B62="","",SMALL(H$3:H$66,ROWS(M$3:M62)))</f>
        <v>#N/A</v>
      </c>
      <c r="K62" s="31" t="e">
        <f t="shared" si="4"/>
        <v>#N/A</v>
      </c>
      <c r="L62" s="31" t="e">
        <f t="shared" si="13"/>
        <v>#N/A</v>
      </c>
      <c r="M62" s="31" t="e">
        <f t="shared" si="5"/>
        <v>#N/A</v>
      </c>
      <c r="N62" s="32" t="e">
        <f>IF(B62="","",INDEX($D$3:$D97,MATCH(J62,$H$3:$H$66,0)))</f>
        <v>#N/A</v>
      </c>
      <c r="O62" s="77">
        <v>60</v>
      </c>
    </row>
    <row r="63" spans="1:15" ht="17.100000000000001" customHeight="1">
      <c r="A63" s="76">
        <v>61</v>
      </c>
      <c r="B63" s="25" t="str">
        <f>+Feuil3!B65</f>
        <v>A61_</v>
      </c>
      <c r="C63" s="26">
        <f>+Feuil3!O51</f>
        <v>0</v>
      </c>
      <c r="D63" s="26">
        <f>+Feuil3!P51</f>
        <v>0</v>
      </c>
      <c r="E63" s="27"/>
      <c r="F63" s="28">
        <f t="shared" si="2"/>
        <v>0</v>
      </c>
      <c r="G63" s="28">
        <f t="shared" si="3"/>
        <v>0</v>
      </c>
      <c r="H63" s="28" t="e">
        <f t="shared" si="12"/>
        <v>#N/A</v>
      </c>
      <c r="I63" s="27"/>
      <c r="J63" s="29" t="e">
        <f>IF(B63="","",SMALL(H$3:H$66,ROWS(M$3:M63)))</f>
        <v>#N/A</v>
      </c>
      <c r="K63" s="31" t="e">
        <f t="shared" si="4"/>
        <v>#N/A</v>
      </c>
      <c r="L63" s="31" t="e">
        <f t="shared" si="13"/>
        <v>#N/A</v>
      </c>
      <c r="M63" s="31" t="e">
        <f t="shared" si="5"/>
        <v>#N/A</v>
      </c>
      <c r="N63" s="32" t="e">
        <f>IF(B63="","",INDEX($D$3:$D98,MATCH(J63,$H$3:$H$66,0)))</f>
        <v>#N/A</v>
      </c>
      <c r="O63" s="77">
        <v>61</v>
      </c>
    </row>
    <row r="64" spans="1:15" ht="17.100000000000001" customHeight="1">
      <c r="A64" s="76">
        <v>62</v>
      </c>
      <c r="B64" s="25" t="str">
        <f>+Feuil3!B66</f>
        <v>A62_</v>
      </c>
      <c r="C64" s="26">
        <f>+Feuil3!O52</f>
        <v>0</v>
      </c>
      <c r="D64" s="26">
        <f>+Feuil3!P52</f>
        <v>0</v>
      </c>
      <c r="E64" s="27"/>
      <c r="F64" s="28">
        <f t="shared" si="2"/>
        <v>0</v>
      </c>
      <c r="G64" s="28">
        <f t="shared" si="3"/>
        <v>0</v>
      </c>
      <c r="H64" s="28" t="e">
        <f t="shared" si="12"/>
        <v>#N/A</v>
      </c>
      <c r="I64" s="27"/>
      <c r="J64" s="29" t="e">
        <f>IF(B64="","",SMALL(H$3:H$66,ROWS(M$3:M64)))</f>
        <v>#N/A</v>
      </c>
      <c r="K64" s="31" t="e">
        <f t="shared" si="4"/>
        <v>#N/A</v>
      </c>
      <c r="L64" s="31" t="e">
        <f t="shared" si="13"/>
        <v>#N/A</v>
      </c>
      <c r="M64" s="31" t="e">
        <f t="shared" si="5"/>
        <v>#N/A</v>
      </c>
      <c r="N64" s="32" t="e">
        <f>IF(B64="","",INDEX($D$3:$D99,MATCH(J64,$H$3:$H$66,0)))</f>
        <v>#N/A</v>
      </c>
      <c r="O64" s="77">
        <v>62</v>
      </c>
    </row>
    <row r="65" spans="1:15" ht="17.100000000000001" customHeight="1">
      <c r="A65" s="76">
        <v>63</v>
      </c>
      <c r="B65" s="25" t="str">
        <f>+Feuil3!B67</f>
        <v>A63_</v>
      </c>
      <c r="C65" s="26">
        <f>+Feuil3!O53</f>
        <v>0</v>
      </c>
      <c r="D65" s="26">
        <f>+Feuil3!P53</f>
        <v>0</v>
      </c>
      <c r="E65" s="27"/>
      <c r="F65" s="28">
        <f t="shared" si="2"/>
        <v>0</v>
      </c>
      <c r="G65" s="28">
        <f t="shared" si="3"/>
        <v>0</v>
      </c>
      <c r="H65" s="28" t="e">
        <f t="shared" si="12"/>
        <v>#N/A</v>
      </c>
      <c r="I65" s="27"/>
      <c r="J65" s="29" t="e">
        <f>IF(B65="","",SMALL(H$3:H$66,ROWS(M$3:M65)))</f>
        <v>#N/A</v>
      </c>
      <c r="K65" s="31" t="e">
        <f t="shared" si="4"/>
        <v>#N/A</v>
      </c>
      <c r="L65" s="31" t="e">
        <f t="shared" si="13"/>
        <v>#N/A</v>
      </c>
      <c r="M65" s="31" t="e">
        <f t="shared" si="5"/>
        <v>#N/A</v>
      </c>
      <c r="N65" s="32" t="e">
        <f>IF(B65="","",INDEX($D$3:$D100,MATCH(J65,$H$3:$H$66,0)))</f>
        <v>#N/A</v>
      </c>
      <c r="O65" s="77">
        <v>63</v>
      </c>
    </row>
    <row r="66" spans="1:15" ht="17.100000000000001" customHeight="1" thickBot="1">
      <c r="A66" s="80">
        <v>64</v>
      </c>
      <c r="B66" s="34" t="str">
        <f>+Feuil3!B68</f>
        <v>A64_</v>
      </c>
      <c r="C66" s="35">
        <f>+Feuil3!O54</f>
        <v>0</v>
      </c>
      <c r="D66" s="35">
        <f>+Feuil3!P54</f>
        <v>0</v>
      </c>
      <c r="E66" s="36"/>
      <c r="F66" s="37">
        <f t="shared" si="2"/>
        <v>0</v>
      </c>
      <c r="G66" s="37">
        <f t="shared" si="3"/>
        <v>0</v>
      </c>
      <c r="H66" s="37" t="e">
        <f t="shared" si="12"/>
        <v>#N/A</v>
      </c>
      <c r="I66" s="36"/>
      <c r="J66" s="38" t="e">
        <f>IF(B66="","",SMALL(H$3:H$66,ROWS(M$3:M66)))</f>
        <v>#N/A</v>
      </c>
      <c r="K66" s="39" t="e">
        <f t="shared" si="4"/>
        <v>#N/A</v>
      </c>
      <c r="L66" s="39" t="e">
        <f t="shared" si="13"/>
        <v>#N/A</v>
      </c>
      <c r="M66" s="39" t="e">
        <f t="shared" si="5"/>
        <v>#N/A</v>
      </c>
      <c r="N66" s="40" t="e">
        <f>IF(B66="","",INDEX($D$3:$D101,MATCH(J66,$H$3:$H$66,0)))</f>
        <v>#N/A</v>
      </c>
      <c r="O66" s="78">
        <v>64</v>
      </c>
    </row>
  </sheetData>
  <sortState ref="B3:B48">
    <sortCondition ref="B3"/>
  </sortState>
  <pageMargins left="0.15748031496062992" right="0.15748031496062992" top="0.15748031496062992" bottom="0.31496062992125984" header="7.874015748031496E-2" footer="0.23622047244094491"/>
  <pageSetup paperSize="9" orientation="landscape" horizontalDpi="4294967293" verticalDpi="0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workbookViewId="0">
      <selection activeCell="E17" sqref="E17"/>
    </sheetView>
  </sheetViews>
  <sheetFormatPr baseColWidth="10" defaultRowHeight="15"/>
  <sheetData>
    <row r="3" spans="1:1">
      <c r="A3" t="s">
        <v>116</v>
      </c>
    </row>
    <row r="5" spans="1:1">
      <c r="A5" t="s">
        <v>115</v>
      </c>
    </row>
    <row r="7" spans="1:1">
      <c r="A7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T129"/>
  <sheetViews>
    <sheetView tabSelected="1" topLeftCell="C1" zoomScale="60" zoomScaleNormal="60" workbookViewId="0">
      <selection activeCell="AV32" sqref="AV32"/>
    </sheetView>
  </sheetViews>
  <sheetFormatPr baseColWidth="10" defaultRowHeight="20.25"/>
  <cols>
    <col min="1" max="1" width="7.140625" style="127" customWidth="1"/>
    <col min="2" max="2" width="21" style="23" customWidth="1"/>
    <col min="3" max="3" width="2.85546875" style="127" customWidth="1"/>
    <col min="4" max="4" width="7.28515625" style="198" customWidth="1"/>
    <col min="5" max="5" width="22.28515625" style="214" customWidth="1"/>
    <col min="6" max="6" width="9.7109375" style="23" customWidth="1"/>
    <col min="7" max="7" width="8.140625" style="23" customWidth="1"/>
    <col min="8" max="8" width="7.140625" style="23" customWidth="1"/>
    <col min="9" max="9" width="3.5703125" style="127" customWidth="1"/>
    <col min="10" max="10" width="7" style="201" customWidth="1"/>
    <col min="11" max="11" width="19.85546875" style="217" customWidth="1"/>
    <col min="12" max="12" width="6.5703125" style="23" customWidth="1"/>
    <col min="13" max="13" width="7.7109375" style="23" customWidth="1"/>
    <col min="14" max="14" width="5.85546875" style="53" customWidth="1"/>
    <col min="15" max="15" width="4.28515625" style="98" customWidth="1"/>
    <col min="16" max="16" width="6.140625" style="205" customWidth="1"/>
    <col min="17" max="17" width="22.85546875" style="217" customWidth="1"/>
    <col min="18" max="18" width="8.140625" style="145" customWidth="1"/>
    <col min="19" max="19" width="8" style="23" customWidth="1"/>
    <col min="20" max="20" width="8.140625" style="23" customWidth="1"/>
    <col min="21" max="21" width="3.85546875" style="23" customWidth="1"/>
    <col min="22" max="22" width="3.85546875" style="98" customWidth="1"/>
    <col min="23" max="23" width="7.42578125" style="53" customWidth="1"/>
    <col min="24" max="24" width="20.42578125" style="23" customWidth="1"/>
    <col min="25" max="25" width="10.42578125" style="23" hidden="1" customWidth="1"/>
    <col min="26" max="26" width="11.42578125" style="23" hidden="1" customWidth="1"/>
    <col min="27" max="27" width="12.5703125" style="23" hidden="1" customWidth="1"/>
    <col min="28" max="28" width="11.42578125" style="23"/>
    <col min="29" max="30" width="11.7109375" style="23" hidden="1" customWidth="1"/>
    <col min="31" max="31" width="11.85546875" style="23" hidden="1" customWidth="1"/>
    <col min="32" max="32" width="11.42578125" style="23"/>
    <col min="33" max="33" width="11.7109375" style="23" hidden="1" customWidth="1"/>
    <col min="34" max="35" width="11.42578125" style="23" hidden="1" customWidth="1"/>
    <col min="36" max="36" width="11.42578125" style="23"/>
    <col min="37" max="37" width="6.140625" style="23" customWidth="1"/>
    <col min="38" max="38" width="8.85546875" style="23" hidden="1" customWidth="1"/>
    <col min="39" max="39" width="9.85546875" style="23" hidden="1" customWidth="1"/>
    <col min="40" max="40" width="9" style="23" hidden="1" customWidth="1"/>
    <col min="41" max="41" width="15.7109375" style="127" hidden="1" customWidth="1"/>
    <col min="42" max="42" width="11" style="23" customWidth="1"/>
    <col min="43" max="43" width="16.85546875" style="23" customWidth="1"/>
    <col min="44" max="44" width="13" style="23" customWidth="1"/>
    <col min="45" max="16384" width="11.42578125" style="23"/>
  </cols>
  <sheetData>
    <row r="1" spans="1:46" ht="32.25" customHeight="1" thickBot="1"/>
    <row r="2" spans="1:46" s="1" customFormat="1" ht="26.25" customHeight="1" thickBot="1">
      <c r="C2" s="127"/>
      <c r="D2" s="199"/>
      <c r="E2" s="247" t="s">
        <v>9</v>
      </c>
      <c r="F2" s="247"/>
      <c r="G2" s="247"/>
      <c r="H2" s="247"/>
      <c r="I2" s="247"/>
      <c r="J2" s="202"/>
      <c r="K2" s="247" t="s">
        <v>10</v>
      </c>
      <c r="L2" s="247"/>
      <c r="M2" s="247"/>
      <c r="N2" s="247"/>
      <c r="O2" s="247"/>
      <c r="P2" s="202"/>
      <c r="Q2" s="247" t="s">
        <v>11</v>
      </c>
      <c r="R2" s="247"/>
      <c r="S2" s="247"/>
      <c r="T2" s="247"/>
      <c r="U2" s="247"/>
      <c r="W2" s="248" t="s">
        <v>114</v>
      </c>
      <c r="X2" s="249"/>
      <c r="Y2" s="251"/>
      <c r="Z2" s="251"/>
      <c r="AA2" s="251"/>
      <c r="AB2" s="249"/>
      <c r="AC2" s="249"/>
      <c r="AD2" s="249"/>
      <c r="AE2" s="249"/>
      <c r="AF2" s="249"/>
      <c r="AG2" s="249"/>
      <c r="AH2" s="249"/>
      <c r="AI2" s="249"/>
      <c r="AJ2" s="250"/>
      <c r="AK2" s="98"/>
      <c r="AL2" s="176"/>
      <c r="AM2" s="176"/>
      <c r="AN2" s="176"/>
      <c r="AO2" s="176"/>
      <c r="AP2" s="248" t="s">
        <v>1</v>
      </c>
      <c r="AQ2" s="249"/>
      <c r="AR2" s="249"/>
      <c r="AS2" s="249"/>
      <c r="AT2" s="250"/>
    </row>
    <row r="3" spans="1:46" ht="22.5" customHeight="1" thickBot="1">
      <c r="B3" s="132" t="s">
        <v>140</v>
      </c>
      <c r="C3" s="126"/>
      <c r="D3" s="200"/>
      <c r="E3" s="215" t="s">
        <v>2</v>
      </c>
      <c r="F3" s="195" t="s">
        <v>6</v>
      </c>
      <c r="G3" s="196" t="s">
        <v>104</v>
      </c>
      <c r="H3" s="197" t="s">
        <v>14</v>
      </c>
      <c r="J3" s="203"/>
      <c r="K3" s="215" t="s">
        <v>2</v>
      </c>
      <c r="L3" s="195" t="s">
        <v>6</v>
      </c>
      <c r="M3" s="196" t="s">
        <v>104</v>
      </c>
      <c r="N3" s="197" t="s">
        <v>14</v>
      </c>
      <c r="P3" s="203"/>
      <c r="Q3" s="215" t="s">
        <v>2</v>
      </c>
      <c r="R3" s="195" t="s">
        <v>6</v>
      </c>
      <c r="S3" s="196" t="s">
        <v>104</v>
      </c>
      <c r="T3" s="197" t="s">
        <v>14</v>
      </c>
      <c r="U3" s="98"/>
      <c r="W3" s="138"/>
      <c r="X3" s="194" t="s">
        <v>2</v>
      </c>
      <c r="Y3" s="258" t="s">
        <v>105</v>
      </c>
      <c r="Z3" s="258" t="s">
        <v>106</v>
      </c>
      <c r="AA3" s="262" t="s">
        <v>107</v>
      </c>
      <c r="AB3" s="158" t="s">
        <v>3</v>
      </c>
      <c r="AC3" s="231" t="s">
        <v>108</v>
      </c>
      <c r="AD3" s="232" t="s">
        <v>109</v>
      </c>
      <c r="AE3" s="243" t="s">
        <v>110</v>
      </c>
      <c r="AF3" s="163" t="s">
        <v>4</v>
      </c>
      <c r="AG3" s="147" t="s">
        <v>111</v>
      </c>
      <c r="AH3" s="148" t="s">
        <v>112</v>
      </c>
      <c r="AI3" s="148" t="s">
        <v>113</v>
      </c>
      <c r="AJ3" s="164" t="s">
        <v>104</v>
      </c>
      <c r="AK3" s="132"/>
      <c r="AL3" s="149" t="s">
        <v>18</v>
      </c>
      <c r="AM3" s="150" t="s">
        <v>19</v>
      </c>
      <c r="AN3" s="151" t="s">
        <v>5</v>
      </c>
      <c r="AO3" s="152" t="s">
        <v>17</v>
      </c>
      <c r="AP3" s="153" t="s">
        <v>16</v>
      </c>
      <c r="AQ3" s="165" t="s">
        <v>2</v>
      </c>
      <c r="AR3" s="166" t="s">
        <v>3</v>
      </c>
      <c r="AS3" s="167" t="s">
        <v>4</v>
      </c>
      <c r="AT3" s="164" t="s">
        <v>104</v>
      </c>
    </row>
    <row r="4" spans="1:46" ht="17.100000000000001" customHeight="1" thickTop="1">
      <c r="A4" s="182">
        <v>1</v>
      </c>
      <c r="B4" s="178" t="s">
        <v>117</v>
      </c>
      <c r="D4" s="244">
        <v>1</v>
      </c>
      <c r="E4" s="206" t="s">
        <v>117</v>
      </c>
      <c r="F4" s="226">
        <f>IF(G5+G9=0,0,IF(G5=G9,2,IF(G5&lt;G9,1,3)))</f>
        <v>3</v>
      </c>
      <c r="G4" s="118">
        <f>+G5</f>
        <v>12</v>
      </c>
      <c r="H4" s="159">
        <f>SUM(G5-G9)</f>
        <v>4</v>
      </c>
      <c r="I4" s="99"/>
      <c r="J4" s="244">
        <v>1</v>
      </c>
      <c r="K4" s="206" t="s">
        <v>117</v>
      </c>
      <c r="L4" s="115">
        <f>IF(M5+M9=0,0,IF(M5=M9,2,IF(M5&lt;M9,1,3)))</f>
        <v>3</v>
      </c>
      <c r="M4" s="118">
        <f>+M5</f>
        <v>13</v>
      </c>
      <c r="N4" s="159">
        <f>SUM(M5-M9)</f>
        <v>8</v>
      </c>
      <c r="P4" s="244">
        <v>1</v>
      </c>
      <c r="Q4" s="206" t="s">
        <v>141</v>
      </c>
      <c r="R4" s="117">
        <f>IF($S5+$S9=0,0,IF($S5=$S9,2,IF($S5&lt;$S9,1,3)))</f>
        <v>3</v>
      </c>
      <c r="S4" s="118">
        <f>+S5</f>
        <v>12</v>
      </c>
      <c r="T4" s="119">
        <f>SUM($S5-$S9)</f>
        <v>8</v>
      </c>
      <c r="U4" s="98"/>
      <c r="W4" s="191">
        <v>1</v>
      </c>
      <c r="X4" s="223" t="str">
        <f>+B4</f>
        <v>Alain</v>
      </c>
      <c r="Y4" s="225">
        <f>IF(ISNA(VLOOKUP(X4,$E$4:$F$80,2,0)),"",VLOOKUP(X4,$E$4:$F$80,2,0))</f>
        <v>3</v>
      </c>
      <c r="Z4" s="259">
        <f>IF(ISNA(VLOOKUP(X4,$K$4:$L$80,2,0)),"",VLOOKUP(X4,$K$4:$L$80,2,0))</f>
        <v>3</v>
      </c>
      <c r="AA4" s="263">
        <f>IF(ISNA(VLOOKUP(X4,$Q$4:$R$80,2,0)),"",VLOOKUP(X4,$Q$4:$R$80,2,0))</f>
        <v>2</v>
      </c>
      <c r="AB4" s="143">
        <f>SUMIF(Y4:AA4,"&lt;&gt;#N/A",Y4:AA4)</f>
        <v>8</v>
      </c>
      <c r="AC4" s="229">
        <f>IF(ISNA(VLOOKUP(X4,$E$4:$H$80,4,0)),"",VLOOKUP(X4,$E$4:$H$80,4,0))</f>
        <v>4</v>
      </c>
      <c r="AD4" s="230">
        <f>IF(ISNA(VLOOKUP(X4,$K$4:$N$80,4,0)),"",VLOOKUP(X4,$K$4:$N$80,4,0))</f>
        <v>8</v>
      </c>
      <c r="AE4" s="128">
        <f>IF(ISNA(VLOOKUP(X4,$Q$4:$T$80,4,0)),"",VLOOKUP(X4,$Q$4:$T$80,4,0))</f>
        <v>5</v>
      </c>
      <c r="AF4" s="266">
        <f>SUMIF(AC4:AE4,"&lt;&gt;#N/A",AC4:AE4)</f>
        <v>17</v>
      </c>
      <c r="AG4" s="128">
        <f>IF(ISNA(VLOOKUP(X4,$E$4:$H$80,3,0)),"",VLOOKUP(X4,$E$4:$H$80,3,0))</f>
        <v>12</v>
      </c>
      <c r="AH4" s="128">
        <f>IF(ISNA(VLOOKUP(X4,$K$4:$M$80,3,0)),"",VLOOKUP(X4,$K$4:$M$80,3,0))</f>
        <v>13</v>
      </c>
      <c r="AI4" s="128">
        <f>IF(ISNA(VLOOKUP(X4,$Q$4:$S$80,3,0)),"",VLOOKUP(X4,$Q$4:$S$80,3,0))</f>
        <v>9</v>
      </c>
      <c r="AJ4" s="264">
        <f>SUMIF(AG4:AI4,"&lt;&gt;#N/A",AG4:AI4)</f>
        <v>34</v>
      </c>
      <c r="AK4" s="139"/>
      <c r="AL4" s="100">
        <f>IF(AF4="","",IF(AF4&lt;0,AF4,0))</f>
        <v>0</v>
      </c>
      <c r="AM4" s="189">
        <f>IF(AF4="","",IF(AF4&gt;0,AF4,0))</f>
        <v>17</v>
      </c>
      <c r="AN4" s="185">
        <f t="shared" ref="AN4:AN35" si="0">IF(OR(X4="",AB4="",AF4="",AJ4=""),"",RANK(AB4,$AB$4:$AB$80)+SUM(-AF4/1000)-(+AJ4/10000)+COUNTIF($X$4:$X$80,"&lt;="&amp;X4+1)/10000+ROW()/100000)</f>
        <v>6.9796399999999998</v>
      </c>
      <c r="AO4" s="190">
        <f>IF(X4="","",SMALL(AN$4:AN$80,ROWS(AB$4:AB4)))</f>
        <v>0.96636</v>
      </c>
      <c r="AP4" s="169">
        <f>IF(AO4="","",1)</f>
        <v>1</v>
      </c>
      <c r="AQ4" s="242" t="str">
        <f t="shared" ref="AQ4:AQ35" si="1">IF(OR(X4="",AB4=""),"",INDEX($X$4:$X$80,MATCH(AO4,$AN$4:$AN$80,0)))</f>
        <v>Bernadette</v>
      </c>
      <c r="AR4" s="239">
        <f t="shared" ref="AR4:AR35" si="2">IF(OR(AB4=""),"",INDEX($AB$4:$AB$80,MATCH(AO4,$AN$4:$AN$80,0)))</f>
        <v>9</v>
      </c>
      <c r="AS4" s="173">
        <f>IF(OR(AF4=""),"",INDEX($AF$4:$AF$80,MATCH(AO4,$AN$4:$AN$80,0)))</f>
        <v>30</v>
      </c>
      <c r="AT4" s="170">
        <f>IF(OR(AJ4=""),"",INDEX($AJ$4:$AJ$80,MATCH(AO4,$AN$4:$AN$80,0)))</f>
        <v>39</v>
      </c>
    </row>
    <row r="5" spans="1:46" ht="17.100000000000001" customHeight="1">
      <c r="A5" s="33">
        <v>2</v>
      </c>
      <c r="B5" s="179" t="s">
        <v>141</v>
      </c>
      <c r="D5" s="245"/>
      <c r="E5" s="207" t="s">
        <v>118</v>
      </c>
      <c r="F5" s="227">
        <f>IF(ISTEXT(E5),F4,0)</f>
        <v>3</v>
      </c>
      <c r="G5" s="221">
        <v>12</v>
      </c>
      <c r="H5" s="106">
        <f>SUM(G5-G9)</f>
        <v>4</v>
      </c>
      <c r="I5" s="99"/>
      <c r="J5" s="245"/>
      <c r="K5" s="207" t="s">
        <v>138</v>
      </c>
      <c r="L5" s="102">
        <f>IF(ISTEXT(K5),L4,0)</f>
        <v>3</v>
      </c>
      <c r="M5" s="221">
        <v>13</v>
      </c>
      <c r="N5" s="106">
        <f>SUM(M5-M9)</f>
        <v>8</v>
      </c>
      <c r="P5" s="245"/>
      <c r="Q5" s="207" t="s">
        <v>129</v>
      </c>
      <c r="R5" s="102">
        <f>IF(ISTEXT(Q5),R4,0)</f>
        <v>3</v>
      </c>
      <c r="S5" s="221">
        <v>12</v>
      </c>
      <c r="T5" s="106">
        <f>SUM($S5-$S9)</f>
        <v>8</v>
      </c>
      <c r="U5" s="98"/>
      <c r="V5" s="23"/>
      <c r="W5" s="192">
        <v>2</v>
      </c>
      <c r="X5" s="224" t="str">
        <f>+B5</f>
        <v>Yannick</v>
      </c>
      <c r="Y5" s="225">
        <f t="shared" ref="Y5:Y67" si="3">IF(ISNA(VLOOKUP(X5,$E$4:$F$80,2,0)),"",VLOOKUP(X5,$E$4:$F$80,2,0))</f>
        <v>3</v>
      </c>
      <c r="Z5" s="259">
        <f t="shared" ref="Z5:Z67" si="4">IF(ISNA(VLOOKUP(X5,$K$4:$L$80,2,0)),"",VLOOKUP(X5,$K$4:$L$80,2,0))</f>
        <v>3</v>
      </c>
      <c r="AA5" s="263">
        <f t="shared" ref="AA5:AA67" si="5">IF(ISNA(VLOOKUP(X5,$Q$4:$R$80,2,0)),"",VLOOKUP(X5,$Q$4:$R$80,2,0))</f>
        <v>3</v>
      </c>
      <c r="AB5" s="144">
        <f t="shared" ref="AB5:AB67" si="6">SUMIF(Y5:AA5,"&lt;&gt;#N/A",Y5:AA5)</f>
        <v>9</v>
      </c>
      <c r="AC5" s="229">
        <f t="shared" ref="AC5:AC67" si="7">IF(ISNA(VLOOKUP(X5,$E$4:$H$80,4,0)),"",VLOOKUP(X5,$E$4:$H$80,4,0))</f>
        <v>8</v>
      </c>
      <c r="AD5" s="230">
        <f t="shared" ref="AD5:AD67" si="8">IF(ISNA(VLOOKUP(X5,$K$4:$N$80,4,0)),"",VLOOKUP(X5,$K$4:$N$80,4,0))</f>
        <v>6</v>
      </c>
      <c r="AE5" s="128">
        <f t="shared" ref="AE5:AE67" si="9">IF(ISNA(VLOOKUP(X5,$Q$4:$T$80,4,0)),"",VLOOKUP(X5,$Q$4:$T$80,4,0))</f>
        <v>8</v>
      </c>
      <c r="AF5" s="267">
        <f t="shared" ref="AF5:AF67" si="10">SUMIF(AC5:AE5,"&lt;&gt;#N/A",AC5:AE5)</f>
        <v>22</v>
      </c>
      <c r="AG5" s="128">
        <f t="shared" ref="AG5:AG67" si="11">IF(ISNA(VLOOKUP(X5,$E$4:$H$80,3,0)),"",VLOOKUP(X5,$E$4:$H$80,3,0))</f>
        <v>12</v>
      </c>
      <c r="AH5" s="128">
        <f t="shared" ref="AH5:AH67" si="12">IF(ISNA(VLOOKUP(X5,$K$4:$M$80,3,0)),"",VLOOKUP(X5,$K$4:$M$80,3,0))</f>
        <v>12</v>
      </c>
      <c r="AI5" s="128">
        <f t="shared" ref="AI5:AI67" si="13">IF(ISNA(VLOOKUP(X5,$Q$4:$S$80,3,0)),"",VLOOKUP(X5,$Q$4:$S$80,3,0))</f>
        <v>12</v>
      </c>
      <c r="AJ5" s="265">
        <f t="shared" ref="AJ5:AJ67" si="14">SUMIF(AG5:AI5,"&lt;&gt;#N/A",AG5:AI5)</f>
        <v>36</v>
      </c>
      <c r="AK5" s="140"/>
      <c r="AL5" s="28">
        <f>IF(AF5="","",IF(AF5&lt;0,AF5,0))</f>
        <v>0</v>
      </c>
      <c r="AM5" s="183">
        <f>IF(AF5="","",IF(AF5&gt;0,AF5,0))</f>
        <v>22</v>
      </c>
      <c r="AN5" s="188">
        <f t="shared" si="0"/>
        <v>0.97444999999999993</v>
      </c>
      <c r="AO5" s="190">
        <f>IF(X5="","",SMALL(AN$4:AN$80,ROWS(AB$4:AB5)))</f>
        <v>0.96636999999999995</v>
      </c>
      <c r="AP5" s="168">
        <f>IF(AO5="","",IF(AND(AR4=AR5,AS4=AS5,AT4=AT5),AP4,$AP$4+1))</f>
        <v>1</v>
      </c>
      <c r="AQ5" s="242" t="str">
        <f t="shared" si="1"/>
        <v>Arlette</v>
      </c>
      <c r="AR5" s="240">
        <f t="shared" si="2"/>
        <v>9</v>
      </c>
      <c r="AS5" s="177">
        <f t="shared" ref="AS5:AS36" si="15">IF(OR(AB5=""),"",INDEX($AF$4:$AF$80,MATCH(AO5,$AN$4:$AN$80,0)))</f>
        <v>30</v>
      </c>
      <c r="AT5" s="171">
        <f>IF(OR(AJ5=""),"",INDEX($AJ$4:$AJ$80,MATCH(AO5,$AN$4:$AN$80,0)))</f>
        <v>39</v>
      </c>
    </row>
    <row r="6" spans="1:46" ht="17.100000000000001" customHeight="1">
      <c r="A6" s="33">
        <v>3</v>
      </c>
      <c r="B6" s="179" t="s">
        <v>129</v>
      </c>
      <c r="D6" s="245"/>
      <c r="E6" s="207" t="s">
        <v>119</v>
      </c>
      <c r="F6" s="227">
        <f>IF(ISTEXT(E6),F4,0)</f>
        <v>3</v>
      </c>
      <c r="G6" s="111">
        <f>+G5</f>
        <v>12</v>
      </c>
      <c r="H6" s="121">
        <f>SUM(G5-G9)</f>
        <v>4</v>
      </c>
      <c r="I6" s="99"/>
      <c r="J6" s="245"/>
      <c r="K6" s="207" t="s">
        <v>137</v>
      </c>
      <c r="L6" s="102">
        <f>IF(ISTEXT(K6),L4,0)</f>
        <v>3</v>
      </c>
      <c r="M6" s="111">
        <f>+M5</f>
        <v>13</v>
      </c>
      <c r="N6" s="121">
        <f>SUM(M5-M9)</f>
        <v>8</v>
      </c>
      <c r="P6" s="245"/>
      <c r="Q6" s="207" t="s">
        <v>125</v>
      </c>
      <c r="R6" s="102">
        <f>IF(ISTEXT(Q6),R4,0)</f>
        <v>3</v>
      </c>
      <c r="S6" s="111">
        <f>+S5</f>
        <v>12</v>
      </c>
      <c r="T6" s="106">
        <f>SUM($S5-$S9)</f>
        <v>8</v>
      </c>
      <c r="U6" s="98"/>
      <c r="V6" s="23"/>
      <c r="W6" s="134">
        <v>3</v>
      </c>
      <c r="X6" s="224" t="str">
        <f t="shared" ref="X6:X67" si="16">+B6</f>
        <v>Thierry</v>
      </c>
      <c r="Y6" s="225">
        <f t="shared" si="3"/>
        <v>3</v>
      </c>
      <c r="Z6" s="259">
        <f t="shared" si="4"/>
        <v>3</v>
      </c>
      <c r="AA6" s="263">
        <f t="shared" si="5"/>
        <v>3</v>
      </c>
      <c r="AB6" s="144">
        <f t="shared" si="6"/>
        <v>9</v>
      </c>
      <c r="AC6" s="229">
        <f t="shared" si="7"/>
        <v>8</v>
      </c>
      <c r="AD6" s="230">
        <f t="shared" si="8"/>
        <v>7</v>
      </c>
      <c r="AE6" s="128">
        <f t="shared" si="9"/>
        <v>8</v>
      </c>
      <c r="AF6" s="267">
        <f t="shared" si="10"/>
        <v>23</v>
      </c>
      <c r="AG6" s="128">
        <f t="shared" si="11"/>
        <v>12</v>
      </c>
      <c r="AH6" s="128">
        <f t="shared" si="12"/>
        <v>12</v>
      </c>
      <c r="AI6" s="128">
        <f t="shared" si="13"/>
        <v>12</v>
      </c>
      <c r="AJ6" s="265">
        <f t="shared" si="14"/>
        <v>36</v>
      </c>
      <c r="AK6" s="140"/>
      <c r="AL6" s="28">
        <f t="shared" ref="AL6:AL67" si="17">IF(AF6="","",IF(AF6&lt;0,AF6,0))</f>
        <v>0</v>
      </c>
      <c r="AM6" s="183">
        <f t="shared" ref="AM6:AM67" si="18">IF(AF6="","",IF(AF6&gt;0,AF6,0))</f>
        <v>23</v>
      </c>
      <c r="AN6" s="186">
        <f t="shared" si="0"/>
        <v>0.97345999999999988</v>
      </c>
      <c r="AO6" s="190">
        <f>IF(X6="","",SMALL(AN$4:AN$80,ROWS(AB$4:AB6)))</f>
        <v>0.97345999999999988</v>
      </c>
      <c r="AP6" s="168">
        <f>IF(AO6="","",IF(AND(AR5=AR6,AS5=AS6,AT5=AT6),AP5,$AP$4+2))</f>
        <v>3</v>
      </c>
      <c r="AQ6" s="242" t="str">
        <f t="shared" si="1"/>
        <v>Thierry</v>
      </c>
      <c r="AR6" s="240">
        <f t="shared" si="2"/>
        <v>9</v>
      </c>
      <c r="AS6" s="174">
        <f t="shared" si="15"/>
        <v>23</v>
      </c>
      <c r="AT6" s="171">
        <f t="shared" ref="AT6:AT19" si="19">IF(OR(AJ6=""),"",INDEX($AJ$4:$AJ$80,MATCH(AO6,$AN$4:$AN$80,0)))</f>
        <v>36</v>
      </c>
    </row>
    <row r="7" spans="1:46" ht="17.100000000000001" customHeight="1" thickBot="1">
      <c r="A7" s="33">
        <v>4</v>
      </c>
      <c r="B7" s="179" t="s">
        <v>125</v>
      </c>
      <c r="D7" s="245"/>
      <c r="E7" s="135"/>
      <c r="F7" s="227">
        <f>IF(ISTEXT(E7),F4,0)</f>
        <v>0</v>
      </c>
      <c r="G7" s="112">
        <f>+G5</f>
        <v>12</v>
      </c>
      <c r="H7" s="122">
        <f>SUM(G5-G9)</f>
        <v>4</v>
      </c>
      <c r="I7" s="99"/>
      <c r="J7" s="245"/>
      <c r="K7" s="210"/>
      <c r="L7" s="102">
        <f>IF(ISTEXT(K7),L4,0)</f>
        <v>0</v>
      </c>
      <c r="M7" s="112">
        <f>+M5</f>
        <v>13</v>
      </c>
      <c r="N7" s="122">
        <f>SUM(M5-M9)</f>
        <v>8</v>
      </c>
      <c r="P7" s="245"/>
      <c r="Q7" s="210"/>
      <c r="R7" s="102">
        <f>IF(ISTEXT(Q7),R4,0)</f>
        <v>0</v>
      </c>
      <c r="S7" s="112">
        <f>+S5</f>
        <v>12</v>
      </c>
      <c r="T7" s="107">
        <f>SUM($S5-$S9)</f>
        <v>8</v>
      </c>
      <c r="U7" s="98"/>
      <c r="V7" s="23"/>
      <c r="W7" s="192">
        <v>4</v>
      </c>
      <c r="X7" s="224" t="str">
        <f t="shared" si="16"/>
        <v>Simone</v>
      </c>
      <c r="Y7" s="225">
        <f t="shared" si="3"/>
        <v>1</v>
      </c>
      <c r="Z7" s="259">
        <f t="shared" si="4"/>
        <v>3</v>
      </c>
      <c r="AA7" s="263">
        <f t="shared" si="5"/>
        <v>3</v>
      </c>
      <c r="AB7" s="144">
        <f t="shared" si="6"/>
        <v>7</v>
      </c>
      <c r="AC7" s="229">
        <f t="shared" si="7"/>
        <v>-8</v>
      </c>
      <c r="AD7" s="230">
        <f t="shared" si="8"/>
        <v>7</v>
      </c>
      <c r="AE7" s="128">
        <f t="shared" si="9"/>
        <v>8</v>
      </c>
      <c r="AF7" s="267">
        <f t="shared" si="10"/>
        <v>7</v>
      </c>
      <c r="AG7" s="128">
        <f t="shared" si="11"/>
        <v>4</v>
      </c>
      <c r="AH7" s="128">
        <f t="shared" si="12"/>
        <v>12</v>
      </c>
      <c r="AI7" s="128">
        <f t="shared" si="13"/>
        <v>12</v>
      </c>
      <c r="AJ7" s="265">
        <f t="shared" si="14"/>
        <v>28</v>
      </c>
      <c r="AK7" s="140"/>
      <c r="AL7" s="28">
        <f t="shared" si="17"/>
        <v>0</v>
      </c>
      <c r="AM7" s="183">
        <f t="shared" si="18"/>
        <v>7</v>
      </c>
      <c r="AN7" s="186">
        <f t="shared" si="0"/>
        <v>7.9902700000000006</v>
      </c>
      <c r="AO7" s="190">
        <f>IF(X7="","",SMALL(AN$4:AN$80,ROWS(AB$4:AB7)))</f>
        <v>0.97444999999999993</v>
      </c>
      <c r="AP7" s="168">
        <f>IF(AO7="","",IF(AND(AR6=AR7,AS6=AS7,AT6=AT7),AP6,$AP$4+3))</f>
        <v>4</v>
      </c>
      <c r="AQ7" s="242" t="str">
        <f t="shared" si="1"/>
        <v>Yannick</v>
      </c>
      <c r="AR7" s="240">
        <f t="shared" si="2"/>
        <v>9</v>
      </c>
      <c r="AS7" s="174">
        <f t="shared" si="15"/>
        <v>22</v>
      </c>
      <c r="AT7" s="171">
        <f t="shared" si="19"/>
        <v>36</v>
      </c>
    </row>
    <row r="8" spans="1:46" ht="17.100000000000001" customHeight="1">
      <c r="A8" s="33">
        <v>5</v>
      </c>
      <c r="B8" s="179" t="s">
        <v>123</v>
      </c>
      <c r="D8" s="245"/>
      <c r="E8" s="213" t="s">
        <v>121</v>
      </c>
      <c r="F8" s="228">
        <f>IF(G5+G9=0,0,IF(G5=G9,2,IF(G5&gt;G9,1,3)))</f>
        <v>1</v>
      </c>
      <c r="G8" s="113">
        <f>+G9</f>
        <v>8</v>
      </c>
      <c r="H8" s="123">
        <f>SUM($G9-$G5)</f>
        <v>-4</v>
      </c>
      <c r="I8" s="99"/>
      <c r="J8" s="245"/>
      <c r="K8" s="161" t="s">
        <v>124</v>
      </c>
      <c r="L8" s="133">
        <f>IF(M5+M9=0,0,IF(M5=M9,2,IF(M5&gt;M9,1,3)))</f>
        <v>1</v>
      </c>
      <c r="M8" s="113">
        <f>+M9</f>
        <v>5</v>
      </c>
      <c r="N8" s="123">
        <f>SUM($M9-$M5)</f>
        <v>-8</v>
      </c>
      <c r="P8" s="245"/>
      <c r="Q8" s="161" t="s">
        <v>120</v>
      </c>
      <c r="R8" s="103">
        <f>IF($S5+$S9=0,0,IF($S5=$S$9,2,IF($S5&gt;$S9,1,3)))</f>
        <v>1</v>
      </c>
      <c r="S8" s="113">
        <f>+S9</f>
        <v>4</v>
      </c>
      <c r="T8" s="108">
        <f>SUM($S9-$S5)</f>
        <v>-8</v>
      </c>
      <c r="U8" s="98"/>
      <c r="W8" s="134">
        <v>5</v>
      </c>
      <c r="X8" s="224" t="str">
        <f t="shared" si="16"/>
        <v>Rolland</v>
      </c>
      <c r="Y8" s="225">
        <f t="shared" si="3"/>
        <v>1</v>
      </c>
      <c r="Z8" s="259">
        <f t="shared" si="4"/>
        <v>3</v>
      </c>
      <c r="AA8" s="263">
        <f t="shared" si="5"/>
        <v>1</v>
      </c>
      <c r="AB8" s="144">
        <f t="shared" si="6"/>
        <v>5</v>
      </c>
      <c r="AC8" s="229">
        <f t="shared" si="7"/>
        <v>-4</v>
      </c>
      <c r="AD8" s="230">
        <f t="shared" si="8"/>
        <v>7</v>
      </c>
      <c r="AE8" s="128">
        <f t="shared" si="9"/>
        <v>-5</v>
      </c>
      <c r="AF8" s="267">
        <f t="shared" si="10"/>
        <v>-2</v>
      </c>
      <c r="AG8" s="128">
        <f t="shared" si="11"/>
        <v>8</v>
      </c>
      <c r="AH8" s="128">
        <f t="shared" si="12"/>
        <v>12</v>
      </c>
      <c r="AI8" s="128">
        <f t="shared" si="13"/>
        <v>4</v>
      </c>
      <c r="AJ8" s="265">
        <f t="shared" si="14"/>
        <v>24</v>
      </c>
      <c r="AK8" s="140"/>
      <c r="AL8" s="28">
        <f t="shared" si="17"/>
        <v>-2</v>
      </c>
      <c r="AM8" s="183">
        <f t="shared" si="18"/>
        <v>0</v>
      </c>
      <c r="AN8" s="186">
        <f t="shared" si="0"/>
        <v>11.999680000000001</v>
      </c>
      <c r="AO8" s="190">
        <f>IF(X8="","",SMALL(AN$4:AN$80,ROWS(AB$4:AB8)))</f>
        <v>0.97714000000000001</v>
      </c>
      <c r="AP8" s="168">
        <f>IF(AO8="","",IF(AND(AR7=AR8,AS7=AS8,AT7=AT8),AP7,$AP$4+4))</f>
        <v>5</v>
      </c>
      <c r="AQ8" s="242" t="str">
        <f t="shared" si="1"/>
        <v>Jeanine</v>
      </c>
      <c r="AR8" s="240">
        <f t="shared" si="2"/>
        <v>9</v>
      </c>
      <c r="AS8" s="174">
        <f t="shared" si="15"/>
        <v>20</v>
      </c>
      <c r="AT8" s="171">
        <f t="shared" si="19"/>
        <v>30</v>
      </c>
    </row>
    <row r="9" spans="1:46" ht="17.100000000000001" customHeight="1">
      <c r="A9" s="33">
        <v>6</v>
      </c>
      <c r="B9" s="180" t="s">
        <v>120</v>
      </c>
      <c r="D9" s="245"/>
      <c r="E9" s="207" t="s">
        <v>122</v>
      </c>
      <c r="F9" s="102">
        <f>IF(ISTEXT(E9),F8,0)</f>
        <v>1</v>
      </c>
      <c r="G9" s="221">
        <v>8</v>
      </c>
      <c r="H9" s="106">
        <f>SUM($G9-$G5)</f>
        <v>-4</v>
      </c>
      <c r="I9" s="99"/>
      <c r="J9" s="245"/>
      <c r="K9" s="207" t="s">
        <v>130</v>
      </c>
      <c r="L9" s="102">
        <f>IF(ISTEXT(K9),L8,0)</f>
        <v>1</v>
      </c>
      <c r="M9" s="221">
        <v>5</v>
      </c>
      <c r="N9" s="106">
        <f>SUM($M9-$M5)</f>
        <v>-8</v>
      </c>
      <c r="P9" s="245"/>
      <c r="Q9" s="207" t="s">
        <v>128</v>
      </c>
      <c r="R9" s="102">
        <f>IF(ISTEXT(Q9),R8,0)</f>
        <v>1</v>
      </c>
      <c r="S9" s="221">
        <v>4</v>
      </c>
      <c r="T9" s="106">
        <f>SUM($S9-$S5)</f>
        <v>-8</v>
      </c>
      <c r="U9" s="98"/>
      <c r="W9" s="192">
        <v>6</v>
      </c>
      <c r="X9" s="224" t="str">
        <f t="shared" si="16"/>
        <v>Pierre</v>
      </c>
      <c r="Y9" s="225">
        <f t="shared" si="3"/>
        <v>1</v>
      </c>
      <c r="Z9" s="259">
        <f t="shared" si="4"/>
        <v>3</v>
      </c>
      <c r="AA9" s="263">
        <f t="shared" si="5"/>
        <v>1</v>
      </c>
      <c r="AB9" s="144">
        <f t="shared" si="6"/>
        <v>5</v>
      </c>
      <c r="AC9" s="229">
        <f t="shared" si="7"/>
        <v>-8</v>
      </c>
      <c r="AD9" s="230">
        <f t="shared" si="8"/>
        <v>6</v>
      </c>
      <c r="AE9" s="128">
        <f t="shared" si="9"/>
        <v>-8</v>
      </c>
      <c r="AF9" s="267">
        <f t="shared" si="10"/>
        <v>-10</v>
      </c>
      <c r="AG9" s="128">
        <f t="shared" si="11"/>
        <v>5</v>
      </c>
      <c r="AH9" s="128">
        <f t="shared" si="12"/>
        <v>12</v>
      </c>
      <c r="AI9" s="128">
        <f t="shared" si="13"/>
        <v>4</v>
      </c>
      <c r="AJ9" s="265">
        <f t="shared" si="14"/>
        <v>21</v>
      </c>
      <c r="AK9" s="140"/>
      <c r="AL9" s="28">
        <f t="shared" si="17"/>
        <v>-10</v>
      </c>
      <c r="AM9" s="183">
        <f t="shared" si="18"/>
        <v>0</v>
      </c>
      <c r="AN9" s="186">
        <f t="shared" si="0"/>
        <v>12.007989999999999</v>
      </c>
      <c r="AO9" s="190">
        <f>IF(X9="","",SMALL(AN$4:AN$80,ROWS(AB$4:AB9)))</f>
        <v>0.98422999999999994</v>
      </c>
      <c r="AP9" s="168">
        <f>IF(AO9="","",IF(AND(AR8=AR9,AS8=AS9,AT8=AT9),AP8,$AP$4+5))</f>
        <v>6</v>
      </c>
      <c r="AQ9" s="242" t="str">
        <f t="shared" si="1"/>
        <v>Marc</v>
      </c>
      <c r="AR9" s="240">
        <f t="shared" si="2"/>
        <v>9</v>
      </c>
      <c r="AS9" s="174">
        <f t="shared" si="15"/>
        <v>13</v>
      </c>
      <c r="AT9" s="171">
        <f t="shared" si="19"/>
        <v>29</v>
      </c>
    </row>
    <row r="10" spans="1:46" ht="17.100000000000001" customHeight="1">
      <c r="A10" s="33">
        <v>7</v>
      </c>
      <c r="B10" s="179" t="s">
        <v>128</v>
      </c>
      <c r="D10" s="245"/>
      <c r="E10" s="207" t="s">
        <v>123</v>
      </c>
      <c r="F10" s="102">
        <f>IF(ISTEXT(E10),F8,0)</f>
        <v>1</v>
      </c>
      <c r="G10" s="111">
        <f>+G9</f>
        <v>8</v>
      </c>
      <c r="H10" s="121">
        <f>SUM($G9-$G5)</f>
        <v>-4</v>
      </c>
      <c r="I10" s="99"/>
      <c r="J10" s="245"/>
      <c r="K10" s="160" t="s">
        <v>127</v>
      </c>
      <c r="L10" s="102">
        <f>IF(ISTEXT(K10),L8,0)</f>
        <v>1</v>
      </c>
      <c r="M10" s="111">
        <f>+M9</f>
        <v>5</v>
      </c>
      <c r="N10" s="121">
        <f>SUM($M9-$M5)</f>
        <v>-8</v>
      </c>
      <c r="P10" s="245"/>
      <c r="Q10" s="160" t="s">
        <v>139</v>
      </c>
      <c r="R10" s="102">
        <f>IF(ISTEXT(Q10),R8,0)</f>
        <v>1</v>
      </c>
      <c r="S10" s="111">
        <f>+S9</f>
        <v>4</v>
      </c>
      <c r="T10" s="106">
        <f>SUM($S9-$S5)</f>
        <v>-8</v>
      </c>
      <c r="U10" s="98"/>
      <c r="W10" s="134">
        <v>7</v>
      </c>
      <c r="X10" s="224" t="str">
        <f t="shared" si="16"/>
        <v>Pauline</v>
      </c>
      <c r="Y10" s="225">
        <f t="shared" si="3"/>
        <v>1</v>
      </c>
      <c r="Z10" s="259">
        <f t="shared" si="4"/>
        <v>1</v>
      </c>
      <c r="AA10" s="263">
        <f t="shared" si="5"/>
        <v>1</v>
      </c>
      <c r="AB10" s="144">
        <f t="shared" si="6"/>
        <v>3</v>
      </c>
      <c r="AC10" s="229">
        <f t="shared" si="7"/>
        <v>-8</v>
      </c>
      <c r="AD10" s="230">
        <f t="shared" si="8"/>
        <v>-7</v>
      </c>
      <c r="AE10" s="128">
        <f t="shared" si="9"/>
        <v>-8</v>
      </c>
      <c r="AF10" s="267">
        <f t="shared" si="10"/>
        <v>-23</v>
      </c>
      <c r="AG10" s="128">
        <f t="shared" si="11"/>
        <v>4</v>
      </c>
      <c r="AH10" s="128">
        <f t="shared" si="12"/>
        <v>5</v>
      </c>
      <c r="AI10" s="128">
        <f t="shared" si="13"/>
        <v>4</v>
      </c>
      <c r="AJ10" s="265">
        <f t="shared" si="14"/>
        <v>13</v>
      </c>
      <c r="AK10" s="140"/>
      <c r="AL10" s="28">
        <f t="shared" si="17"/>
        <v>-23</v>
      </c>
      <c r="AM10" s="183">
        <f t="shared" si="18"/>
        <v>0</v>
      </c>
      <c r="AN10" s="186">
        <f t="shared" si="0"/>
        <v>19.021799999999999</v>
      </c>
      <c r="AO10" s="190">
        <f>IF(X10="","",SMALL(AN$4:AN$80,ROWS(AB$4:AB10)))</f>
        <v>6.9796399999999998</v>
      </c>
      <c r="AP10" s="168">
        <f>IF(AO10="","",IF(AND(AR9=AR10,AS9=AS10,AT9=AT10),AP9,$AP$4+6))</f>
        <v>7</v>
      </c>
      <c r="AQ10" s="242" t="str">
        <f t="shared" si="1"/>
        <v>Alain</v>
      </c>
      <c r="AR10" s="240">
        <f t="shared" si="2"/>
        <v>8</v>
      </c>
      <c r="AS10" s="174">
        <f t="shared" si="15"/>
        <v>17</v>
      </c>
      <c r="AT10" s="171">
        <f t="shared" si="19"/>
        <v>34</v>
      </c>
    </row>
    <row r="11" spans="1:46" ht="17.100000000000001" customHeight="1" thickBot="1">
      <c r="A11" s="33">
        <v>8</v>
      </c>
      <c r="B11" s="180" t="s">
        <v>139</v>
      </c>
      <c r="D11" s="246"/>
      <c r="E11" s="154"/>
      <c r="F11" s="102">
        <f>IF(ISTEXT(E11),F8,0)</f>
        <v>0</v>
      </c>
      <c r="G11" s="114">
        <f>+G9</f>
        <v>8</v>
      </c>
      <c r="H11" s="124">
        <f>SUM($G9-$G5)</f>
        <v>-4</v>
      </c>
      <c r="I11" s="99"/>
      <c r="J11" s="246"/>
      <c r="K11" s="154"/>
      <c r="L11" s="102">
        <f>IF(ISTEXT(K11),L8,0)</f>
        <v>0</v>
      </c>
      <c r="M11" s="114">
        <f>+M9</f>
        <v>5</v>
      </c>
      <c r="N11" s="124">
        <f>SUM($M9-$M5)</f>
        <v>-8</v>
      </c>
      <c r="P11" s="246"/>
      <c r="Q11" s="212"/>
      <c r="R11" s="102">
        <f>IF(ISTEXT(Q11),R8,0)</f>
        <v>0</v>
      </c>
      <c r="S11" s="114">
        <f>+S9</f>
        <v>4</v>
      </c>
      <c r="T11" s="109">
        <f>SUM($S9-$S5)</f>
        <v>-8</v>
      </c>
      <c r="U11" s="98"/>
      <c r="W11" s="192">
        <v>8</v>
      </c>
      <c r="X11" s="224" t="str">
        <f t="shared" si="16"/>
        <v>Maurice</v>
      </c>
      <c r="Y11" s="225">
        <f t="shared" si="3"/>
        <v>3</v>
      </c>
      <c r="Z11" s="259">
        <f t="shared" si="4"/>
        <v>1</v>
      </c>
      <c r="AA11" s="263">
        <f t="shared" si="5"/>
        <v>1</v>
      </c>
      <c r="AB11" s="144">
        <f t="shared" si="6"/>
        <v>5</v>
      </c>
      <c r="AC11" s="229">
        <f t="shared" si="7"/>
        <v>8</v>
      </c>
      <c r="AD11" s="230">
        <f t="shared" si="8"/>
        <v>-7</v>
      </c>
      <c r="AE11" s="128">
        <f t="shared" si="9"/>
        <v>-8</v>
      </c>
      <c r="AF11" s="267">
        <f t="shared" si="10"/>
        <v>-7</v>
      </c>
      <c r="AG11" s="128">
        <f t="shared" si="11"/>
        <v>13</v>
      </c>
      <c r="AH11" s="128">
        <f t="shared" si="12"/>
        <v>5</v>
      </c>
      <c r="AI11" s="128">
        <f t="shared" si="13"/>
        <v>4</v>
      </c>
      <c r="AJ11" s="265">
        <f t="shared" si="14"/>
        <v>22</v>
      </c>
      <c r="AK11" s="140"/>
      <c r="AL11" s="28">
        <f t="shared" si="17"/>
        <v>-7</v>
      </c>
      <c r="AM11" s="183">
        <f t="shared" si="18"/>
        <v>0</v>
      </c>
      <c r="AN11" s="186">
        <f t="shared" si="0"/>
        <v>12.004909999999999</v>
      </c>
      <c r="AO11" s="190">
        <f>IF(X11="","",SMALL(AN$4:AN$80,ROWS(AB$4:AB11)))</f>
        <v>7.9871500000000006</v>
      </c>
      <c r="AP11" s="168">
        <f>IF(AO11="","",IF(AND(AR10=AR11,AS10=AS11,AT10=AT11),AP10,$AP$4+7))</f>
        <v>8</v>
      </c>
      <c r="AQ11" s="242" t="str">
        <f t="shared" si="1"/>
        <v>Bernard</v>
      </c>
      <c r="AR11" s="240">
        <f t="shared" si="2"/>
        <v>7</v>
      </c>
      <c r="AS11" s="174">
        <f t="shared" si="15"/>
        <v>10</v>
      </c>
      <c r="AT11" s="171">
        <f t="shared" si="19"/>
        <v>31</v>
      </c>
    </row>
    <row r="12" spans="1:46" ht="17.100000000000001" customHeight="1" thickTop="1">
      <c r="A12" s="33">
        <v>9</v>
      </c>
      <c r="B12" s="179" t="s">
        <v>121</v>
      </c>
      <c r="D12" s="244">
        <v>2</v>
      </c>
      <c r="E12" s="208" t="s">
        <v>125</v>
      </c>
      <c r="F12" s="116">
        <f>IF($G$13+$G$17=0,0,IF($G$13=$G$17,2,IF($G$13&lt;$G$17,1,3)))</f>
        <v>1</v>
      </c>
      <c r="G12" s="110">
        <f>+G13</f>
        <v>4</v>
      </c>
      <c r="H12" s="130">
        <f>SUM($G13-$G17)</f>
        <v>-8</v>
      </c>
      <c r="I12" s="99"/>
      <c r="J12" s="244">
        <v>2</v>
      </c>
      <c r="K12" s="208" t="s">
        <v>126</v>
      </c>
      <c r="L12" s="116">
        <f>IF($M13+$M17=0,0,IF($M13=$M17,2,IF($M13&lt;$M17,1,3)))</f>
        <v>1</v>
      </c>
      <c r="M12" s="110">
        <f>+M13</f>
        <v>5</v>
      </c>
      <c r="N12" s="105">
        <f>SUM($M13-$M17)</f>
        <v>-7</v>
      </c>
      <c r="P12" s="244">
        <v>2</v>
      </c>
      <c r="Q12" s="208" t="s">
        <v>118</v>
      </c>
      <c r="R12" s="116">
        <f>IF($S13+$S17=0,0,IF($S13=$S17,2,IF($S13&lt;$S17,1,3)))</f>
        <v>3</v>
      </c>
      <c r="S12" s="110">
        <f>+S13</f>
        <v>5</v>
      </c>
      <c r="T12" s="105">
        <f>SUM($S13-$S17)</f>
        <v>3</v>
      </c>
      <c r="U12" s="98"/>
      <c r="W12" s="134">
        <v>9</v>
      </c>
      <c r="X12" s="224" t="str">
        <f t="shared" si="16"/>
        <v>Marcel</v>
      </c>
      <c r="Y12" s="225">
        <f t="shared" si="3"/>
        <v>1</v>
      </c>
      <c r="Z12" s="259">
        <f t="shared" si="4"/>
        <v>1</v>
      </c>
      <c r="AA12" s="263">
        <f t="shared" si="5"/>
        <v>1</v>
      </c>
      <c r="AB12" s="144">
        <f t="shared" si="6"/>
        <v>3</v>
      </c>
      <c r="AC12" s="229">
        <f t="shared" si="7"/>
        <v>-4</v>
      </c>
      <c r="AD12" s="230">
        <f t="shared" si="8"/>
        <v>-7</v>
      </c>
      <c r="AE12" s="128">
        <f t="shared" si="9"/>
        <v>-5</v>
      </c>
      <c r="AF12" s="267">
        <f t="shared" si="10"/>
        <v>-16</v>
      </c>
      <c r="AG12" s="128">
        <f t="shared" si="11"/>
        <v>8</v>
      </c>
      <c r="AH12" s="128">
        <f t="shared" si="12"/>
        <v>5</v>
      </c>
      <c r="AI12" s="128">
        <f t="shared" si="13"/>
        <v>4</v>
      </c>
      <c r="AJ12" s="265">
        <f t="shared" si="14"/>
        <v>17</v>
      </c>
      <c r="AK12" s="140"/>
      <c r="AL12" s="28">
        <f t="shared" si="17"/>
        <v>-16</v>
      </c>
      <c r="AM12" s="183">
        <f t="shared" si="18"/>
        <v>0</v>
      </c>
      <c r="AN12" s="186">
        <f t="shared" si="0"/>
        <v>19.014419999999998</v>
      </c>
      <c r="AO12" s="190">
        <f>IF(X12="","",SMALL(AN$4:AN$80,ROWS(AB$4:AB12)))</f>
        <v>7.98726</v>
      </c>
      <c r="AP12" s="168">
        <f>IF(AO12="","",IF(AND(AR11=AR12,AS11=AS12,AT11=AT12),AP11,$AP$4+8))</f>
        <v>9</v>
      </c>
      <c r="AQ12" s="242" t="str">
        <f t="shared" si="1"/>
        <v>Jean Louis</v>
      </c>
      <c r="AR12" s="240">
        <f t="shared" si="2"/>
        <v>7</v>
      </c>
      <c r="AS12" s="174">
        <f t="shared" si="15"/>
        <v>10</v>
      </c>
      <c r="AT12" s="171">
        <f t="shared" si="19"/>
        <v>29</v>
      </c>
    </row>
    <row r="13" spans="1:46" ht="17.100000000000001" customHeight="1">
      <c r="A13" s="33">
        <v>10</v>
      </c>
      <c r="B13" s="179" t="s">
        <v>118</v>
      </c>
      <c r="D13" s="245"/>
      <c r="E13" s="208" t="s">
        <v>128</v>
      </c>
      <c r="F13" s="102">
        <f>IF(ISTEXT(E13),F12,0)</f>
        <v>1</v>
      </c>
      <c r="G13" s="222">
        <v>4</v>
      </c>
      <c r="H13" s="106">
        <f>SUM($G13-$G17)</f>
        <v>-8</v>
      </c>
      <c r="I13" s="99"/>
      <c r="J13" s="245"/>
      <c r="K13" s="208" t="s">
        <v>122</v>
      </c>
      <c r="L13" s="102">
        <f>IF(ISTEXT(K13),L12,0)</f>
        <v>1</v>
      </c>
      <c r="M13" s="222">
        <v>5</v>
      </c>
      <c r="N13" s="106">
        <f>SUM($M13-$M17)</f>
        <v>-7</v>
      </c>
      <c r="P13" s="245"/>
      <c r="Q13" s="208" t="s">
        <v>136</v>
      </c>
      <c r="R13" s="102">
        <f>IF(ISTEXT(Q13),R12,0)</f>
        <v>3</v>
      </c>
      <c r="S13" s="222">
        <v>5</v>
      </c>
      <c r="T13" s="106">
        <f>SUM($S13-$S17)</f>
        <v>3</v>
      </c>
      <c r="U13" s="98"/>
      <c r="W13" s="192">
        <v>10</v>
      </c>
      <c r="X13" s="224" t="str">
        <f t="shared" si="16"/>
        <v>Marc</v>
      </c>
      <c r="Y13" s="225">
        <f t="shared" si="3"/>
        <v>3</v>
      </c>
      <c r="Z13" s="259">
        <f t="shared" si="4"/>
        <v>3</v>
      </c>
      <c r="AA13" s="263">
        <f t="shared" si="5"/>
        <v>3</v>
      </c>
      <c r="AB13" s="144">
        <f t="shared" si="6"/>
        <v>9</v>
      </c>
      <c r="AC13" s="229">
        <f t="shared" si="7"/>
        <v>4</v>
      </c>
      <c r="AD13" s="230">
        <f t="shared" si="8"/>
        <v>6</v>
      </c>
      <c r="AE13" s="128">
        <f t="shared" si="9"/>
        <v>3</v>
      </c>
      <c r="AF13" s="267">
        <f t="shared" si="10"/>
        <v>13</v>
      </c>
      <c r="AG13" s="128">
        <f t="shared" si="11"/>
        <v>12</v>
      </c>
      <c r="AH13" s="128">
        <f t="shared" si="12"/>
        <v>12</v>
      </c>
      <c r="AI13" s="128">
        <f t="shared" si="13"/>
        <v>5</v>
      </c>
      <c r="AJ13" s="265">
        <f t="shared" si="14"/>
        <v>29</v>
      </c>
      <c r="AK13" s="140"/>
      <c r="AL13" s="28">
        <f t="shared" si="17"/>
        <v>0</v>
      </c>
      <c r="AM13" s="183">
        <f t="shared" si="18"/>
        <v>13</v>
      </c>
      <c r="AN13" s="186">
        <f t="shared" si="0"/>
        <v>0.98422999999999994</v>
      </c>
      <c r="AO13" s="190">
        <f>IF(X13="","",SMALL(AN$4:AN$80,ROWS(AB$4:AB13)))</f>
        <v>7.9902700000000006</v>
      </c>
      <c r="AP13" s="168">
        <f>IF(AO13="","",IF(AND(AR12=AR13,AS12=AS13,AT12=AT13),AP12,$AP$4+9))</f>
        <v>10</v>
      </c>
      <c r="AQ13" s="242" t="str">
        <f t="shared" si="1"/>
        <v>Simone</v>
      </c>
      <c r="AR13" s="240">
        <f t="shared" si="2"/>
        <v>7</v>
      </c>
      <c r="AS13" s="174">
        <f t="shared" si="15"/>
        <v>7</v>
      </c>
      <c r="AT13" s="171">
        <f t="shared" si="19"/>
        <v>28</v>
      </c>
    </row>
    <row r="14" spans="1:46" ht="17.100000000000001" customHeight="1">
      <c r="A14" s="33">
        <v>11</v>
      </c>
      <c r="B14" s="179" t="s">
        <v>136</v>
      </c>
      <c r="D14" s="245"/>
      <c r="E14" s="207" t="s">
        <v>126</v>
      </c>
      <c r="F14" s="102">
        <f>IF(ISTEXT(E14),F12,0)</f>
        <v>1</v>
      </c>
      <c r="G14" s="111">
        <f>+G13</f>
        <v>4</v>
      </c>
      <c r="H14" s="121">
        <f>SUM($G13-$G17)</f>
        <v>-8</v>
      </c>
      <c r="I14" s="99"/>
      <c r="J14" s="245"/>
      <c r="K14" s="207" t="s">
        <v>133</v>
      </c>
      <c r="L14" s="102">
        <f>IF(ISTEXT(K14),L12,0)</f>
        <v>1</v>
      </c>
      <c r="M14" s="111">
        <f>+M13</f>
        <v>5</v>
      </c>
      <c r="N14" s="106">
        <f>SUM($M13-$M17)</f>
        <v>-7</v>
      </c>
      <c r="P14" s="245"/>
      <c r="Q14" s="207" t="s">
        <v>132</v>
      </c>
      <c r="R14" s="102">
        <f>IF(ISTEXT(Q14),R12,0)</f>
        <v>3</v>
      </c>
      <c r="S14" s="111">
        <f>+S13</f>
        <v>5</v>
      </c>
      <c r="T14" s="106">
        <f>SUM($S13-$S17)</f>
        <v>3</v>
      </c>
      <c r="U14" s="98"/>
      <c r="W14" s="134">
        <v>11</v>
      </c>
      <c r="X14" s="224" t="str">
        <f t="shared" si="16"/>
        <v>Jeanine</v>
      </c>
      <c r="Y14" s="225">
        <f t="shared" si="3"/>
        <v>3</v>
      </c>
      <c r="Z14" s="259">
        <f t="shared" si="4"/>
        <v>3</v>
      </c>
      <c r="AA14" s="263">
        <f t="shared" si="5"/>
        <v>3</v>
      </c>
      <c r="AB14" s="144">
        <f t="shared" si="6"/>
        <v>9</v>
      </c>
      <c r="AC14" s="229">
        <f t="shared" si="7"/>
        <v>10</v>
      </c>
      <c r="AD14" s="230">
        <f t="shared" si="8"/>
        <v>7</v>
      </c>
      <c r="AE14" s="128">
        <f t="shared" si="9"/>
        <v>3</v>
      </c>
      <c r="AF14" s="267">
        <f t="shared" si="10"/>
        <v>20</v>
      </c>
      <c r="AG14" s="128">
        <f t="shared" si="11"/>
        <v>13</v>
      </c>
      <c r="AH14" s="128">
        <f t="shared" si="12"/>
        <v>12</v>
      </c>
      <c r="AI14" s="128">
        <f t="shared" si="13"/>
        <v>5</v>
      </c>
      <c r="AJ14" s="265">
        <f t="shared" si="14"/>
        <v>30</v>
      </c>
      <c r="AK14" s="140"/>
      <c r="AL14" s="28">
        <f t="shared" si="17"/>
        <v>0</v>
      </c>
      <c r="AM14" s="183">
        <f t="shared" si="18"/>
        <v>20</v>
      </c>
      <c r="AN14" s="186">
        <f t="shared" si="0"/>
        <v>0.97714000000000001</v>
      </c>
      <c r="AO14" s="190">
        <f>IF(X14="","",SMALL(AN$4:AN$80,ROWS(AB$4:AB14)))</f>
        <v>7.9981499999999999</v>
      </c>
      <c r="AP14" s="168">
        <f>IF(AO14="","",IF(AND(AR13=AR14,AS13=AS14,AT13=AT14),AP13,$AP$4+10))</f>
        <v>11</v>
      </c>
      <c r="AQ14" s="242" t="str">
        <f t="shared" si="1"/>
        <v>Jean Luc</v>
      </c>
      <c r="AR14" s="240">
        <f t="shared" si="2"/>
        <v>7</v>
      </c>
      <c r="AS14" s="174">
        <f t="shared" si="15"/>
        <v>0</v>
      </c>
      <c r="AT14" s="171">
        <f t="shared" si="19"/>
        <v>20</v>
      </c>
    </row>
    <row r="15" spans="1:46" ht="17.100000000000001" customHeight="1" thickBot="1">
      <c r="A15" s="33">
        <v>12</v>
      </c>
      <c r="B15" s="179" t="s">
        <v>132</v>
      </c>
      <c r="D15" s="245"/>
      <c r="E15" s="135"/>
      <c r="F15" s="131">
        <f>IF(ISTEXT(E15),F12,0)</f>
        <v>0</v>
      </c>
      <c r="G15" s="120">
        <f>+G13</f>
        <v>4</v>
      </c>
      <c r="H15" s="122">
        <f>SUM($G13-$G17)</f>
        <v>-8</v>
      </c>
      <c r="I15" s="99"/>
      <c r="J15" s="245"/>
      <c r="K15" s="210"/>
      <c r="L15" s="131">
        <f>IF(ISTEXT(K15),L12,0)</f>
        <v>0</v>
      </c>
      <c r="M15" s="112">
        <f>+M13</f>
        <v>5</v>
      </c>
      <c r="N15" s="107">
        <f>SUM($M13-$M17)</f>
        <v>-7</v>
      </c>
      <c r="P15" s="245"/>
      <c r="Q15" s="135"/>
      <c r="R15" s="102">
        <f>IF(ISTEXT(Q15),R12,0)</f>
        <v>0</v>
      </c>
      <c r="S15" s="112">
        <f>+S13</f>
        <v>5</v>
      </c>
      <c r="T15" s="107">
        <f>SUM($S13-$S17)</f>
        <v>3</v>
      </c>
      <c r="U15" s="98"/>
      <c r="W15" s="192">
        <v>12</v>
      </c>
      <c r="X15" s="224" t="str">
        <f t="shared" si="16"/>
        <v>Jean Luc</v>
      </c>
      <c r="Y15" s="225">
        <f t="shared" si="3"/>
        <v>1</v>
      </c>
      <c r="Z15" s="259">
        <f t="shared" si="4"/>
        <v>3</v>
      </c>
      <c r="AA15" s="263">
        <f t="shared" si="5"/>
        <v>3</v>
      </c>
      <c r="AB15" s="144">
        <f t="shared" si="6"/>
        <v>7</v>
      </c>
      <c r="AC15" s="229">
        <f t="shared" si="7"/>
        <v>-10</v>
      </c>
      <c r="AD15" s="230">
        <f t="shared" si="8"/>
        <v>7</v>
      </c>
      <c r="AE15" s="128">
        <f t="shared" si="9"/>
        <v>3</v>
      </c>
      <c r="AF15" s="267">
        <f t="shared" si="10"/>
        <v>0</v>
      </c>
      <c r="AG15" s="128">
        <f t="shared" si="11"/>
        <v>3</v>
      </c>
      <c r="AH15" s="128">
        <f t="shared" si="12"/>
        <v>12</v>
      </c>
      <c r="AI15" s="128">
        <f t="shared" si="13"/>
        <v>5</v>
      </c>
      <c r="AJ15" s="265">
        <f t="shared" si="14"/>
        <v>20</v>
      </c>
      <c r="AK15" s="140"/>
      <c r="AL15" s="28">
        <f t="shared" si="17"/>
        <v>0</v>
      </c>
      <c r="AM15" s="183">
        <f t="shared" si="18"/>
        <v>0</v>
      </c>
      <c r="AN15" s="186">
        <f t="shared" si="0"/>
        <v>7.9981499999999999</v>
      </c>
      <c r="AO15" s="190">
        <f>IF(X15="","",SMALL(AN$4:AN$80,ROWS(AB$4:AB15)))</f>
        <v>11.999680000000001</v>
      </c>
      <c r="AP15" s="168">
        <f>IF(AO15="","",IF(AND(AR14=AR15,AS14=AS15,AT14=AT15),AP14,$AP$4+11))</f>
        <v>12</v>
      </c>
      <c r="AQ15" s="242" t="str">
        <f t="shared" si="1"/>
        <v>Rolland</v>
      </c>
      <c r="AR15" s="240">
        <f t="shared" si="2"/>
        <v>5</v>
      </c>
      <c r="AS15" s="174">
        <f t="shared" si="15"/>
        <v>-2</v>
      </c>
      <c r="AT15" s="171">
        <f t="shared" si="19"/>
        <v>24</v>
      </c>
    </row>
    <row r="16" spans="1:46" ht="17.100000000000001" customHeight="1">
      <c r="A16" s="33">
        <v>13</v>
      </c>
      <c r="B16" s="180" t="s">
        <v>135</v>
      </c>
      <c r="D16" s="245"/>
      <c r="E16" s="208" t="s">
        <v>129</v>
      </c>
      <c r="F16" s="117">
        <f>IF($G$13+$G$17=0,0,IF($G$13=$G$17,2,IF($G$13&gt;$G$17,1,3)))</f>
        <v>3</v>
      </c>
      <c r="G16" s="118">
        <f>+G17</f>
        <v>12</v>
      </c>
      <c r="H16" s="123">
        <f>SUM($G17-$G13)</f>
        <v>8</v>
      </c>
      <c r="I16" s="99"/>
      <c r="J16" s="245"/>
      <c r="K16" s="162" t="s">
        <v>135</v>
      </c>
      <c r="L16" s="117">
        <f>IF($M13+$M17=0,0,IF($M13=$M17,2,IF($M13&gt;$M17,1,3)))</f>
        <v>3</v>
      </c>
      <c r="M16" s="113">
        <f>+M17</f>
        <v>12</v>
      </c>
      <c r="N16" s="125">
        <f>SUM($M17-$M13)</f>
        <v>7</v>
      </c>
      <c r="P16" s="245"/>
      <c r="Q16" s="208" t="s">
        <v>134</v>
      </c>
      <c r="R16" s="103">
        <f>IF($S13+$S17=0,0,IF($S13=$S$9,2,IF($S13&gt;$S17,1,3)))</f>
        <v>1</v>
      </c>
      <c r="S16" s="113">
        <f>+S17</f>
        <v>2</v>
      </c>
      <c r="T16" s="108">
        <f>SUM($S17-$S13)</f>
        <v>-3</v>
      </c>
      <c r="U16" s="98"/>
      <c r="W16" s="134">
        <v>13</v>
      </c>
      <c r="X16" s="224" t="str">
        <f t="shared" si="16"/>
        <v>Jean Louis</v>
      </c>
      <c r="Y16" s="225">
        <f t="shared" si="3"/>
        <v>3</v>
      </c>
      <c r="Z16" s="259">
        <f t="shared" si="4"/>
        <v>3</v>
      </c>
      <c r="AA16" s="263">
        <f t="shared" si="5"/>
        <v>1</v>
      </c>
      <c r="AB16" s="144">
        <f t="shared" si="6"/>
        <v>7</v>
      </c>
      <c r="AC16" s="229">
        <f t="shared" si="7"/>
        <v>8</v>
      </c>
      <c r="AD16" s="230">
        <f t="shared" si="8"/>
        <v>7</v>
      </c>
      <c r="AE16" s="128">
        <f t="shared" si="9"/>
        <v>-5</v>
      </c>
      <c r="AF16" s="267">
        <f t="shared" si="10"/>
        <v>10</v>
      </c>
      <c r="AG16" s="128">
        <f t="shared" si="11"/>
        <v>13</v>
      </c>
      <c r="AH16" s="128">
        <f t="shared" si="12"/>
        <v>12</v>
      </c>
      <c r="AI16" s="128">
        <f t="shared" si="13"/>
        <v>4</v>
      </c>
      <c r="AJ16" s="265">
        <f t="shared" si="14"/>
        <v>29</v>
      </c>
      <c r="AK16" s="140"/>
      <c r="AL16" s="28">
        <f t="shared" si="17"/>
        <v>0</v>
      </c>
      <c r="AM16" s="183">
        <f t="shared" si="18"/>
        <v>10</v>
      </c>
      <c r="AN16" s="186">
        <f t="shared" si="0"/>
        <v>7.98726</v>
      </c>
      <c r="AO16" s="190">
        <f>IF(X16="","",SMALL(AN$4:AN$80,ROWS(AB$4:AB16)))</f>
        <v>12.004909999999999</v>
      </c>
      <c r="AP16" s="168">
        <f>IF(AO16="","",IF(AND(AR15=AR16,AS15=AS16,AT15=AT16),AP15,$AP$4+12))</f>
        <v>13</v>
      </c>
      <c r="AQ16" s="242" t="str">
        <f t="shared" si="1"/>
        <v>Maurice</v>
      </c>
      <c r="AR16" s="240">
        <f t="shared" si="2"/>
        <v>5</v>
      </c>
      <c r="AS16" s="174">
        <f t="shared" si="15"/>
        <v>-7</v>
      </c>
      <c r="AT16" s="171">
        <f t="shared" si="19"/>
        <v>22</v>
      </c>
    </row>
    <row r="17" spans="1:46" ht="17.100000000000001" customHeight="1">
      <c r="A17" s="33">
        <v>14</v>
      </c>
      <c r="B17" s="179" t="s">
        <v>134</v>
      </c>
      <c r="D17" s="245"/>
      <c r="E17" s="208" t="s">
        <v>141</v>
      </c>
      <c r="F17" s="102">
        <f>IF(ISTEXT(E17),F16,0)</f>
        <v>3</v>
      </c>
      <c r="G17" s="222">
        <v>12</v>
      </c>
      <c r="H17" s="106">
        <f>SUM($G17-$G13)</f>
        <v>8</v>
      </c>
      <c r="I17" s="99"/>
      <c r="J17" s="245"/>
      <c r="K17" s="208" t="s">
        <v>132</v>
      </c>
      <c r="L17" s="102">
        <f>IF(ISTEXT(K17),L16,0)</f>
        <v>3</v>
      </c>
      <c r="M17" s="222">
        <v>12</v>
      </c>
      <c r="N17" s="106">
        <f>SUM($M17-$M13)</f>
        <v>7</v>
      </c>
      <c r="P17" s="245"/>
      <c r="Q17" s="208" t="s">
        <v>133</v>
      </c>
      <c r="R17" s="102">
        <f>IF(ISTEXT(Q17),R16,0)</f>
        <v>1</v>
      </c>
      <c r="S17" s="222">
        <v>2</v>
      </c>
      <c r="T17" s="106">
        <f>SUM($S17-$S13)</f>
        <v>-3</v>
      </c>
      <c r="U17" s="98"/>
      <c r="W17" s="192">
        <v>14</v>
      </c>
      <c r="X17" s="224" t="str">
        <f t="shared" si="16"/>
        <v xml:space="preserve">Jean Claude </v>
      </c>
      <c r="Y17" s="225">
        <f t="shared" si="3"/>
        <v>1</v>
      </c>
      <c r="Z17" s="259">
        <f t="shared" si="4"/>
        <v>1</v>
      </c>
      <c r="AA17" s="263">
        <f t="shared" si="5"/>
        <v>1</v>
      </c>
      <c r="AB17" s="144">
        <f t="shared" si="6"/>
        <v>3</v>
      </c>
      <c r="AC17" s="229">
        <f t="shared" si="7"/>
        <v>-10</v>
      </c>
      <c r="AD17" s="230">
        <f t="shared" si="8"/>
        <v>-6</v>
      </c>
      <c r="AE17" s="128">
        <f t="shared" si="9"/>
        <v>-3</v>
      </c>
      <c r="AF17" s="267">
        <f t="shared" si="10"/>
        <v>-19</v>
      </c>
      <c r="AG17" s="128">
        <f t="shared" si="11"/>
        <v>3</v>
      </c>
      <c r="AH17" s="128">
        <f t="shared" si="12"/>
        <v>6</v>
      </c>
      <c r="AI17" s="128">
        <f t="shared" si="13"/>
        <v>2</v>
      </c>
      <c r="AJ17" s="265">
        <f t="shared" si="14"/>
        <v>11</v>
      </c>
      <c r="AK17" s="140"/>
      <c r="AL17" s="28">
        <f t="shared" si="17"/>
        <v>-19</v>
      </c>
      <c r="AM17" s="183">
        <f t="shared" si="18"/>
        <v>0</v>
      </c>
      <c r="AN17" s="186">
        <f t="shared" si="0"/>
        <v>19.018069999999998</v>
      </c>
      <c r="AO17" s="190">
        <f>IF(X17="","",SMALL(AN$4:AN$80,ROWS(AB$4:AB17)))</f>
        <v>12.007989999999999</v>
      </c>
      <c r="AP17" s="168">
        <f>IF(AO17="","",IF(AND(AR16=AR17,AS16=AS17,AT16=AT17),AP16,$AP$4+13))</f>
        <v>14</v>
      </c>
      <c r="AQ17" s="242" t="str">
        <f t="shared" si="1"/>
        <v>Pierre</v>
      </c>
      <c r="AR17" s="240">
        <f t="shared" si="2"/>
        <v>5</v>
      </c>
      <c r="AS17" s="174">
        <f t="shared" si="15"/>
        <v>-10</v>
      </c>
      <c r="AT17" s="171">
        <f t="shared" si="19"/>
        <v>21</v>
      </c>
    </row>
    <row r="18" spans="1:46" ht="17.100000000000001" customHeight="1">
      <c r="A18" s="33">
        <v>15</v>
      </c>
      <c r="B18" s="179" t="s">
        <v>133</v>
      </c>
      <c r="D18" s="245"/>
      <c r="E18" s="209" t="s">
        <v>130</v>
      </c>
      <c r="F18" s="129">
        <f>IF(ISTEXT(E18),F16,0)</f>
        <v>3</v>
      </c>
      <c r="G18" s="111">
        <f>+G17</f>
        <v>12</v>
      </c>
      <c r="H18" s="121">
        <f>SUM($G17-$G13)</f>
        <v>8</v>
      </c>
      <c r="I18" s="99"/>
      <c r="J18" s="245"/>
      <c r="K18" s="209" t="s">
        <v>136</v>
      </c>
      <c r="L18" s="102">
        <f>IF(ISTEXT(K18),L16,0)</f>
        <v>3</v>
      </c>
      <c r="M18" s="111">
        <f>+M17</f>
        <v>12</v>
      </c>
      <c r="N18" s="106">
        <f>SUM($M17-$M13)</f>
        <v>7</v>
      </c>
      <c r="P18" s="245"/>
      <c r="Q18" s="209" t="s">
        <v>122</v>
      </c>
      <c r="R18" s="102">
        <f>IF(ISTEXT(Q18),R16,0)</f>
        <v>1</v>
      </c>
      <c r="S18" s="111">
        <f>+S17</f>
        <v>2</v>
      </c>
      <c r="T18" s="106">
        <f>SUM($S17-$S13)</f>
        <v>-3</v>
      </c>
      <c r="U18" s="98"/>
      <c r="W18" s="134">
        <v>15</v>
      </c>
      <c r="X18" s="224" t="str">
        <f t="shared" si="16"/>
        <v>Jean</v>
      </c>
      <c r="Y18" s="225">
        <f t="shared" si="3"/>
        <v>1</v>
      </c>
      <c r="Z18" s="259">
        <f t="shared" si="4"/>
        <v>1</v>
      </c>
      <c r="AA18" s="263">
        <f t="shared" si="5"/>
        <v>1</v>
      </c>
      <c r="AB18" s="144">
        <f t="shared" si="6"/>
        <v>3</v>
      </c>
      <c r="AC18" s="229">
        <f t="shared" si="7"/>
        <v>-10</v>
      </c>
      <c r="AD18" s="230">
        <f t="shared" si="8"/>
        <v>-7</v>
      </c>
      <c r="AE18" s="128">
        <f t="shared" si="9"/>
        <v>-3</v>
      </c>
      <c r="AF18" s="267">
        <f t="shared" si="10"/>
        <v>-20</v>
      </c>
      <c r="AG18" s="128">
        <f t="shared" si="11"/>
        <v>3</v>
      </c>
      <c r="AH18" s="128">
        <f t="shared" si="12"/>
        <v>5</v>
      </c>
      <c r="AI18" s="128">
        <f t="shared" si="13"/>
        <v>2</v>
      </c>
      <c r="AJ18" s="265">
        <f t="shared" si="14"/>
        <v>10</v>
      </c>
      <c r="AK18" s="140"/>
      <c r="AL18" s="28">
        <f t="shared" si="17"/>
        <v>-20</v>
      </c>
      <c r="AM18" s="183">
        <f t="shared" si="18"/>
        <v>0</v>
      </c>
      <c r="AN18" s="186">
        <f t="shared" si="0"/>
        <v>19.019179999999999</v>
      </c>
      <c r="AO18" s="190">
        <f>IF(X18="","",SMALL(AN$4:AN$80,ROWS(AB$4:AB18)))</f>
        <v>12.008209999999998</v>
      </c>
      <c r="AP18" s="168">
        <f>IF(AO18="","",IF(AND(AR17=AR18,AS17=AS18,AT17=AT18),AP17,$AP$4+14))</f>
        <v>15</v>
      </c>
      <c r="AQ18" s="242" t="str">
        <f t="shared" si="1"/>
        <v>Gérald</v>
      </c>
      <c r="AR18" s="240">
        <f t="shared" si="2"/>
        <v>5</v>
      </c>
      <c r="AS18" s="174">
        <f t="shared" si="15"/>
        <v>-10</v>
      </c>
      <c r="AT18" s="171">
        <f t="shared" si="19"/>
        <v>20</v>
      </c>
    </row>
    <row r="19" spans="1:46" ht="17.100000000000001" customHeight="1" thickBot="1">
      <c r="A19" s="33">
        <v>16</v>
      </c>
      <c r="B19" s="179" t="s">
        <v>122</v>
      </c>
      <c r="D19" s="246"/>
      <c r="E19" s="155"/>
      <c r="F19" s="129">
        <f>IF(ISTEXT(E19),F16,0)</f>
        <v>0</v>
      </c>
      <c r="G19" s="114">
        <f>+G17</f>
        <v>12</v>
      </c>
      <c r="H19" s="124">
        <f>SUM($G17-$G13)</f>
        <v>8</v>
      </c>
      <c r="I19" s="98"/>
      <c r="J19" s="246"/>
      <c r="K19" s="211"/>
      <c r="L19" s="102">
        <f>IF(ISTEXT(K19),L16,0)</f>
        <v>0</v>
      </c>
      <c r="M19" s="114">
        <f>+M17</f>
        <v>12</v>
      </c>
      <c r="N19" s="119">
        <f>SUM($M17-$M13)</f>
        <v>7</v>
      </c>
      <c r="P19" s="246"/>
      <c r="Q19" s="211"/>
      <c r="R19" s="102">
        <f>IF(ISTEXT(Q19),R16,0)</f>
        <v>0</v>
      </c>
      <c r="S19" s="114">
        <f>+S17</f>
        <v>2</v>
      </c>
      <c r="T19" s="109">
        <f>SUM($S17-$S13)</f>
        <v>-3</v>
      </c>
      <c r="U19" s="98"/>
      <c r="W19" s="192">
        <v>16</v>
      </c>
      <c r="X19" s="224" t="str">
        <f t="shared" si="16"/>
        <v>Guy</v>
      </c>
      <c r="Y19" s="225">
        <f t="shared" si="3"/>
        <v>1</v>
      </c>
      <c r="Z19" s="259">
        <f t="shared" si="4"/>
        <v>1</v>
      </c>
      <c r="AA19" s="263">
        <f t="shared" si="5"/>
        <v>1</v>
      </c>
      <c r="AB19" s="144">
        <f t="shared" si="6"/>
        <v>3</v>
      </c>
      <c r="AC19" s="229">
        <f t="shared" si="7"/>
        <v>-4</v>
      </c>
      <c r="AD19" s="230">
        <f t="shared" si="8"/>
        <v>-7</v>
      </c>
      <c r="AE19" s="128">
        <f t="shared" si="9"/>
        <v>-3</v>
      </c>
      <c r="AF19" s="267">
        <f t="shared" si="10"/>
        <v>-14</v>
      </c>
      <c r="AG19" s="128">
        <f t="shared" si="11"/>
        <v>8</v>
      </c>
      <c r="AH19" s="128">
        <f t="shared" si="12"/>
        <v>5</v>
      </c>
      <c r="AI19" s="128">
        <f t="shared" si="13"/>
        <v>2</v>
      </c>
      <c r="AJ19" s="265">
        <f t="shared" si="14"/>
        <v>15</v>
      </c>
      <c r="AK19" s="140"/>
      <c r="AL19" s="28">
        <f t="shared" si="17"/>
        <v>-14</v>
      </c>
      <c r="AM19" s="183">
        <f t="shared" si="18"/>
        <v>0</v>
      </c>
      <c r="AN19" s="186">
        <f t="shared" si="0"/>
        <v>19.012689999999999</v>
      </c>
      <c r="AO19" s="190">
        <f>IF(X19="","",SMALL(AN$4:AN$80,ROWS(AB$4:AB19)))</f>
        <v>12.010430000000001</v>
      </c>
      <c r="AP19" s="168">
        <f>IF(AO19="","",IF(AND(AR18=AR19,AS18=AS19,AT18=AT19),AP18,$AP$4+15))</f>
        <v>16</v>
      </c>
      <c r="AQ19" s="242" t="str">
        <f t="shared" si="1"/>
        <v>Denis</v>
      </c>
      <c r="AR19" s="240">
        <f t="shared" si="2"/>
        <v>5</v>
      </c>
      <c r="AS19" s="174">
        <f t="shared" si="15"/>
        <v>-12</v>
      </c>
      <c r="AT19" s="171">
        <f t="shared" si="19"/>
        <v>18</v>
      </c>
    </row>
    <row r="20" spans="1:46" ht="17.100000000000001" customHeight="1" thickTop="1">
      <c r="A20" s="33">
        <v>17</v>
      </c>
      <c r="B20" s="179" t="s">
        <v>126</v>
      </c>
      <c r="D20" s="244">
        <v>3</v>
      </c>
      <c r="E20" s="208" t="s">
        <v>132</v>
      </c>
      <c r="F20" s="101">
        <f>IF($G21+$G25=0,0,IF($G21=$G25,2,IF($G21&lt;$G25,1,3)))</f>
        <v>1</v>
      </c>
      <c r="G20" s="110">
        <f>+G21</f>
        <v>3</v>
      </c>
      <c r="H20" s="130">
        <f>SUM($G21-$G25)</f>
        <v>-10</v>
      </c>
      <c r="I20" s="98"/>
      <c r="J20" s="244">
        <v>3</v>
      </c>
      <c r="K20" s="208" t="s">
        <v>121</v>
      </c>
      <c r="L20" s="116">
        <f>IF($M21+$M25=0,0,IF($M21=$M25,2,IF($M21&lt;$M25,1,3)))</f>
        <v>1</v>
      </c>
      <c r="M20" s="110">
        <f>+M21</f>
        <v>5</v>
      </c>
      <c r="N20" s="105">
        <f>SUM($M21-$M25)</f>
        <v>-7</v>
      </c>
      <c r="P20" s="244">
        <v>3</v>
      </c>
      <c r="Q20" s="162" t="s">
        <v>131</v>
      </c>
      <c r="R20" s="116">
        <f>IF($S21+$S25=0,0,IF($S21=$S25,2,IF($S21&lt;$S25,1,3)))</f>
        <v>1</v>
      </c>
      <c r="S20" s="110">
        <f>+S21</f>
        <v>1</v>
      </c>
      <c r="T20" s="105">
        <f>SUM($S21-$S25)</f>
        <v>-12</v>
      </c>
      <c r="U20" s="98"/>
      <c r="W20" s="134">
        <v>17</v>
      </c>
      <c r="X20" s="224" t="str">
        <f t="shared" si="16"/>
        <v>Gisèle</v>
      </c>
      <c r="Y20" s="225">
        <f t="shared" si="3"/>
        <v>1</v>
      </c>
      <c r="Z20" s="259">
        <f t="shared" si="4"/>
        <v>1</v>
      </c>
      <c r="AA20" s="263">
        <f t="shared" si="5"/>
        <v>2</v>
      </c>
      <c r="AB20" s="144">
        <f t="shared" si="6"/>
        <v>4</v>
      </c>
      <c r="AC20" s="229">
        <f t="shared" si="7"/>
        <v>-8</v>
      </c>
      <c r="AD20" s="230">
        <f t="shared" si="8"/>
        <v>-7</v>
      </c>
      <c r="AE20" s="128">
        <f t="shared" si="9"/>
        <v>5</v>
      </c>
      <c r="AF20" s="267">
        <f t="shared" si="10"/>
        <v>-10</v>
      </c>
      <c r="AG20" s="128">
        <f t="shared" si="11"/>
        <v>4</v>
      </c>
      <c r="AH20" s="128">
        <f t="shared" si="12"/>
        <v>5</v>
      </c>
      <c r="AI20" s="128">
        <f t="shared" si="13"/>
        <v>9</v>
      </c>
      <c r="AJ20" s="265">
        <f t="shared" si="14"/>
        <v>18</v>
      </c>
      <c r="AK20" s="140"/>
      <c r="AL20" s="28">
        <f t="shared" si="17"/>
        <v>-10</v>
      </c>
      <c r="AM20" s="183">
        <f t="shared" si="18"/>
        <v>0</v>
      </c>
      <c r="AN20" s="186">
        <f t="shared" si="0"/>
        <v>17.008400000000002</v>
      </c>
      <c r="AO20" s="190">
        <f>IF(X20="","",SMALL(AN$4:AN$80,ROWS(AB$4:AB20)))</f>
        <v>17.008400000000002</v>
      </c>
      <c r="AP20" s="168">
        <f>IF(AO20="","",IF(AND(AR19=AR20,AS19=AS20,AT19=AT20),AP19,$AP$4+16))</f>
        <v>17</v>
      </c>
      <c r="AQ20" s="242" t="str">
        <f t="shared" si="1"/>
        <v>Gisèle</v>
      </c>
      <c r="AR20" s="240">
        <f t="shared" si="2"/>
        <v>4</v>
      </c>
      <c r="AS20" s="174">
        <f t="shared" si="15"/>
        <v>-10</v>
      </c>
      <c r="AT20" s="171">
        <f t="shared" ref="AT20:AT67" si="20">IF(OR(AJ20=""),"",INDEX($AJ$4:$AJ$80,MATCH(AO20,$AN$4:$AN$80,0)))</f>
        <v>18</v>
      </c>
    </row>
    <row r="21" spans="1:46" ht="17.100000000000001" customHeight="1">
      <c r="A21" s="33">
        <v>18</v>
      </c>
      <c r="B21" s="180" t="s">
        <v>131</v>
      </c>
      <c r="D21" s="245"/>
      <c r="E21" s="208" t="s">
        <v>134</v>
      </c>
      <c r="F21" s="102">
        <f>IF(ISTEXT(E21),F20,0)</f>
        <v>1</v>
      </c>
      <c r="G21" s="234">
        <v>3</v>
      </c>
      <c r="H21" s="106">
        <f>SUM($G21-$G25)</f>
        <v>-10</v>
      </c>
      <c r="I21" s="98"/>
      <c r="J21" s="245"/>
      <c r="K21" s="162" t="s">
        <v>139</v>
      </c>
      <c r="L21" s="102">
        <f>IF(ISTEXT(K21),L20,0)</f>
        <v>1</v>
      </c>
      <c r="M21" s="234">
        <v>5</v>
      </c>
      <c r="N21" s="106">
        <f>SUM($M21-$M25)</f>
        <v>-7</v>
      </c>
      <c r="P21" s="245"/>
      <c r="Q21" s="162" t="s">
        <v>127</v>
      </c>
      <c r="R21" s="102">
        <f>IF(ISTEXT(Q21),R20,0)</f>
        <v>1</v>
      </c>
      <c r="S21" s="234">
        <v>1</v>
      </c>
      <c r="T21" s="106">
        <f>SUM($S21-$S25)</f>
        <v>-12</v>
      </c>
      <c r="U21" s="98"/>
      <c r="W21" s="192">
        <v>18</v>
      </c>
      <c r="X21" s="224" t="str">
        <f t="shared" si="16"/>
        <v>Gérald</v>
      </c>
      <c r="Y21" s="225">
        <f t="shared" si="3"/>
        <v>3</v>
      </c>
      <c r="Z21" s="259">
        <f t="shared" si="4"/>
        <v>1</v>
      </c>
      <c r="AA21" s="263">
        <f t="shared" si="5"/>
        <v>1</v>
      </c>
      <c r="AB21" s="144">
        <f t="shared" si="6"/>
        <v>5</v>
      </c>
      <c r="AC21" s="229">
        <f t="shared" si="7"/>
        <v>8</v>
      </c>
      <c r="AD21" s="230">
        <f t="shared" si="8"/>
        <v>-6</v>
      </c>
      <c r="AE21" s="128">
        <f t="shared" si="9"/>
        <v>-12</v>
      </c>
      <c r="AF21" s="267">
        <f t="shared" si="10"/>
        <v>-10</v>
      </c>
      <c r="AG21" s="128">
        <f t="shared" si="11"/>
        <v>13</v>
      </c>
      <c r="AH21" s="128">
        <f t="shared" si="12"/>
        <v>6</v>
      </c>
      <c r="AI21" s="128">
        <f t="shared" si="13"/>
        <v>1</v>
      </c>
      <c r="AJ21" s="265">
        <f t="shared" si="14"/>
        <v>20</v>
      </c>
      <c r="AK21" s="140"/>
      <c r="AL21" s="28">
        <f t="shared" si="17"/>
        <v>-10</v>
      </c>
      <c r="AM21" s="183">
        <f t="shared" si="18"/>
        <v>0</v>
      </c>
      <c r="AN21" s="186">
        <f t="shared" si="0"/>
        <v>12.008209999999998</v>
      </c>
      <c r="AO21" s="190">
        <f>IF(X21="","",SMALL(AN$4:AN$80,ROWS(AB$4:AB21)))</f>
        <v>17.009340000000002</v>
      </c>
      <c r="AP21" s="168">
        <f>IF(AO21="","",IF(AND(AR20=AR21,AS20=AS21,AT20=AT21),AP20,$AP$4+17))</f>
        <v>18</v>
      </c>
      <c r="AQ21" s="242" t="str">
        <f t="shared" si="1"/>
        <v>Camille</v>
      </c>
      <c r="AR21" s="240">
        <f t="shared" si="2"/>
        <v>4</v>
      </c>
      <c r="AS21" s="174">
        <f t="shared" si="15"/>
        <v>-11</v>
      </c>
      <c r="AT21" s="171">
        <f t="shared" si="20"/>
        <v>19</v>
      </c>
    </row>
    <row r="22" spans="1:46" ht="17.100000000000001" customHeight="1">
      <c r="A22" s="33">
        <v>19</v>
      </c>
      <c r="B22" s="180" t="s">
        <v>127</v>
      </c>
      <c r="D22" s="245"/>
      <c r="E22" s="207" t="s">
        <v>133</v>
      </c>
      <c r="F22" s="102">
        <f>IF(ISTEXT(E22),F20,0)</f>
        <v>1</v>
      </c>
      <c r="G22" s="111">
        <f>+G21</f>
        <v>3</v>
      </c>
      <c r="H22" s="121">
        <f>SUM($G21-$G25)</f>
        <v>-10</v>
      </c>
      <c r="I22" s="98"/>
      <c r="J22" s="245"/>
      <c r="K22" s="207" t="s">
        <v>128</v>
      </c>
      <c r="L22" s="102">
        <f>IF(ISTEXT(K22),L20,0)</f>
        <v>1</v>
      </c>
      <c r="M22" s="111">
        <f>+M21</f>
        <v>5</v>
      </c>
      <c r="N22" s="106">
        <f>SUM($M21-$M25)</f>
        <v>-7</v>
      </c>
      <c r="P22" s="245"/>
      <c r="Q22" s="207" t="s">
        <v>130</v>
      </c>
      <c r="R22" s="102">
        <f>IF(ISTEXT(Q22),R20,0)</f>
        <v>1</v>
      </c>
      <c r="S22" s="111">
        <f>+S21</f>
        <v>1</v>
      </c>
      <c r="T22" s="106">
        <f>SUM($S21-$S25)</f>
        <v>-12</v>
      </c>
      <c r="U22" s="98"/>
      <c r="W22" s="134">
        <v>19</v>
      </c>
      <c r="X22" s="224" t="str">
        <f t="shared" si="16"/>
        <v>Eliette</v>
      </c>
      <c r="Y22" s="225">
        <f t="shared" si="3"/>
        <v>1</v>
      </c>
      <c r="Z22" s="259">
        <f t="shared" si="4"/>
        <v>1</v>
      </c>
      <c r="AA22" s="263">
        <f t="shared" si="5"/>
        <v>1</v>
      </c>
      <c r="AB22" s="144">
        <f t="shared" si="6"/>
        <v>3</v>
      </c>
      <c r="AC22" s="229">
        <f t="shared" si="7"/>
        <v>-8</v>
      </c>
      <c r="AD22" s="230">
        <f t="shared" si="8"/>
        <v>-8</v>
      </c>
      <c r="AE22" s="128">
        <f t="shared" si="9"/>
        <v>-12</v>
      </c>
      <c r="AF22" s="267">
        <f t="shared" si="10"/>
        <v>-28</v>
      </c>
      <c r="AG22" s="128">
        <f t="shared" si="11"/>
        <v>5</v>
      </c>
      <c r="AH22" s="128">
        <f t="shared" si="12"/>
        <v>5</v>
      </c>
      <c r="AI22" s="128">
        <f t="shared" si="13"/>
        <v>1</v>
      </c>
      <c r="AJ22" s="265">
        <f t="shared" si="14"/>
        <v>11</v>
      </c>
      <c r="AK22" s="140"/>
      <c r="AL22" s="28">
        <f t="shared" si="17"/>
        <v>-28</v>
      </c>
      <c r="AM22" s="183">
        <f t="shared" si="18"/>
        <v>0</v>
      </c>
      <c r="AN22" s="186">
        <f t="shared" si="0"/>
        <v>19.027119999999996</v>
      </c>
      <c r="AO22" s="190">
        <f>IF(X22="","",SMALL(AN$4:AN$80,ROWS(AB$4:AB22)))</f>
        <v>19.012689999999999</v>
      </c>
      <c r="AP22" s="168">
        <f>IF(AO22="","",IF(AND(AR21=AR22,AS21=AS22,AT21=AT22),AP21,$AP$4+18))</f>
        <v>19</v>
      </c>
      <c r="AQ22" s="242" t="str">
        <f t="shared" si="1"/>
        <v>Guy</v>
      </c>
      <c r="AR22" s="240">
        <f t="shared" si="2"/>
        <v>3</v>
      </c>
      <c r="AS22" s="174">
        <f t="shared" si="15"/>
        <v>-14</v>
      </c>
      <c r="AT22" s="171">
        <f t="shared" si="20"/>
        <v>15</v>
      </c>
    </row>
    <row r="23" spans="1:46" ht="17.100000000000001" customHeight="1" thickBot="1">
      <c r="A23" s="33">
        <v>20</v>
      </c>
      <c r="B23" s="179" t="s">
        <v>130</v>
      </c>
      <c r="D23" s="245"/>
      <c r="E23" s="135"/>
      <c r="F23" s="131">
        <f>IF(ISTEXT(E23),F20,0)</f>
        <v>0</v>
      </c>
      <c r="G23" s="120">
        <f>+G21</f>
        <v>3</v>
      </c>
      <c r="H23" s="122">
        <f>SUM($G21-$G25)</f>
        <v>-10</v>
      </c>
      <c r="I23" s="98"/>
      <c r="J23" s="245"/>
      <c r="K23" s="135"/>
      <c r="L23" s="131">
        <f>IF(ISTEXT(K23),L20,0)</f>
        <v>0</v>
      </c>
      <c r="M23" s="112">
        <f>+M21</f>
        <v>5</v>
      </c>
      <c r="N23" s="107">
        <f>SUM($M21-$M25)</f>
        <v>-7</v>
      </c>
      <c r="P23" s="245"/>
      <c r="Q23" s="135"/>
      <c r="R23" s="102">
        <f>IF(ISTEXT(Q23),R20,0)</f>
        <v>0</v>
      </c>
      <c r="S23" s="112">
        <f>+S21</f>
        <v>1</v>
      </c>
      <c r="T23" s="107">
        <f>SUM($S21-$S25)</f>
        <v>-12</v>
      </c>
      <c r="U23" s="98"/>
      <c r="W23" s="192">
        <v>20</v>
      </c>
      <c r="X23" s="224" t="str">
        <f t="shared" si="16"/>
        <v>Denis</v>
      </c>
      <c r="Y23" s="225">
        <f t="shared" si="3"/>
        <v>3</v>
      </c>
      <c r="Z23" s="259">
        <f t="shared" si="4"/>
        <v>1</v>
      </c>
      <c r="AA23" s="263">
        <f t="shared" si="5"/>
        <v>1</v>
      </c>
      <c r="AB23" s="144">
        <f t="shared" si="6"/>
        <v>5</v>
      </c>
      <c r="AC23" s="229">
        <f t="shared" si="7"/>
        <v>8</v>
      </c>
      <c r="AD23" s="230">
        <f t="shared" si="8"/>
        <v>-8</v>
      </c>
      <c r="AE23" s="128">
        <f t="shared" si="9"/>
        <v>-12</v>
      </c>
      <c r="AF23" s="267">
        <f t="shared" si="10"/>
        <v>-12</v>
      </c>
      <c r="AG23" s="128">
        <f t="shared" si="11"/>
        <v>12</v>
      </c>
      <c r="AH23" s="128">
        <f t="shared" si="12"/>
        <v>5</v>
      </c>
      <c r="AI23" s="128">
        <f t="shared" si="13"/>
        <v>1</v>
      </c>
      <c r="AJ23" s="265">
        <f t="shared" si="14"/>
        <v>18</v>
      </c>
      <c r="AK23" s="140"/>
      <c r="AL23" s="28">
        <f t="shared" si="17"/>
        <v>-12</v>
      </c>
      <c r="AM23" s="183">
        <f t="shared" si="18"/>
        <v>0</v>
      </c>
      <c r="AN23" s="186">
        <f t="shared" si="0"/>
        <v>12.010430000000001</v>
      </c>
      <c r="AO23" s="190">
        <f>IF(X23="","",SMALL(AN$4:AN$80,ROWS(AB$4:AB23)))</f>
        <v>19.014419999999998</v>
      </c>
      <c r="AP23" s="168">
        <f>IF(AO23="","",IF(AND(AR22=AR23,AS22=AS23,AT22=AT23),AP22,$AP$4+19))</f>
        <v>20</v>
      </c>
      <c r="AQ23" s="242" t="str">
        <f t="shared" si="1"/>
        <v>Marcel</v>
      </c>
      <c r="AR23" s="240">
        <f t="shared" si="2"/>
        <v>3</v>
      </c>
      <c r="AS23" s="174">
        <f t="shared" si="15"/>
        <v>-16</v>
      </c>
      <c r="AT23" s="171">
        <f t="shared" si="20"/>
        <v>17</v>
      </c>
    </row>
    <row r="24" spans="1:46" ht="17.100000000000001" customHeight="1">
      <c r="A24" s="33">
        <v>21</v>
      </c>
      <c r="B24" s="180" t="s">
        <v>124</v>
      </c>
      <c r="D24" s="245"/>
      <c r="E24" s="208" t="s">
        <v>136</v>
      </c>
      <c r="F24" s="115">
        <f>IF($G21+$G25=0,0,IF($G21=$G25,2,IF($G21&gt;$G25,1,3)))</f>
        <v>3</v>
      </c>
      <c r="G24" s="118">
        <f>+G25</f>
        <v>13</v>
      </c>
      <c r="H24" s="123">
        <f>SUM($G25-$G21)</f>
        <v>10</v>
      </c>
      <c r="I24" s="98"/>
      <c r="J24" s="245"/>
      <c r="K24" s="208" t="s">
        <v>123</v>
      </c>
      <c r="L24" s="117">
        <f>IF($M21+$M25=0,0,IF($M21=$M25,2,IF($M21&gt;$M25,1,3)))</f>
        <v>3</v>
      </c>
      <c r="M24" s="113">
        <f>+M25</f>
        <v>12</v>
      </c>
      <c r="N24" s="125">
        <f>SUM($M25-$M21)</f>
        <v>7</v>
      </c>
      <c r="P24" s="245"/>
      <c r="Q24" s="208" t="s">
        <v>119</v>
      </c>
      <c r="R24" s="103">
        <f>IF($S21+$S25=0,0,IF($S21=$S$9,2,IF($S21&gt;$S25,1,3)))</f>
        <v>3</v>
      </c>
      <c r="S24" s="113">
        <f>+S25</f>
        <v>13</v>
      </c>
      <c r="T24" s="108">
        <f>SUM($S25-$S21)</f>
        <v>12</v>
      </c>
      <c r="U24" s="98"/>
      <c r="W24" s="134">
        <v>21</v>
      </c>
      <c r="X24" s="224" t="str">
        <f t="shared" si="16"/>
        <v>Camille</v>
      </c>
      <c r="Y24" s="225">
        <f t="shared" si="3"/>
        <v>1</v>
      </c>
      <c r="Z24" s="259">
        <f t="shared" si="4"/>
        <v>1</v>
      </c>
      <c r="AA24" s="263">
        <f t="shared" si="5"/>
        <v>2</v>
      </c>
      <c r="AB24" s="144">
        <f t="shared" si="6"/>
        <v>4</v>
      </c>
      <c r="AC24" s="229">
        <f t="shared" si="7"/>
        <v>-8</v>
      </c>
      <c r="AD24" s="230">
        <f t="shared" si="8"/>
        <v>-8</v>
      </c>
      <c r="AE24" s="128">
        <f t="shared" si="9"/>
        <v>5</v>
      </c>
      <c r="AF24" s="267">
        <f t="shared" si="10"/>
        <v>-11</v>
      </c>
      <c r="AG24" s="128">
        <f t="shared" si="11"/>
        <v>5</v>
      </c>
      <c r="AH24" s="128">
        <f t="shared" si="12"/>
        <v>5</v>
      </c>
      <c r="AI24" s="128">
        <f t="shared" si="13"/>
        <v>9</v>
      </c>
      <c r="AJ24" s="265">
        <f t="shared" si="14"/>
        <v>19</v>
      </c>
      <c r="AK24" s="140"/>
      <c r="AL24" s="28">
        <f t="shared" si="17"/>
        <v>-11</v>
      </c>
      <c r="AM24" s="183">
        <f t="shared" si="18"/>
        <v>0</v>
      </c>
      <c r="AN24" s="186">
        <f t="shared" si="0"/>
        <v>17.009340000000002</v>
      </c>
      <c r="AO24" s="190">
        <f>IF(X24="","",SMALL(AN$4:AN$80,ROWS(AB$4:AB24)))</f>
        <v>19.018069999999998</v>
      </c>
      <c r="AP24" s="168">
        <f>IF(AO24="","",IF(AND(AR23=AR24,AS23=AS24,AT23=AT24),AP23,$AP$4+20))</f>
        <v>21</v>
      </c>
      <c r="AQ24" s="242" t="str">
        <f t="shared" si="1"/>
        <v xml:space="preserve">Jean Claude </v>
      </c>
      <c r="AR24" s="240">
        <f t="shared" si="2"/>
        <v>3</v>
      </c>
      <c r="AS24" s="174">
        <f t="shared" si="15"/>
        <v>-19</v>
      </c>
      <c r="AT24" s="171">
        <f t="shared" si="20"/>
        <v>11</v>
      </c>
    </row>
    <row r="25" spans="1:46" ht="17.100000000000001" customHeight="1">
      <c r="A25" s="33">
        <v>22</v>
      </c>
      <c r="B25" s="179" t="s">
        <v>119</v>
      </c>
      <c r="D25" s="245"/>
      <c r="E25" s="208" t="s">
        <v>137</v>
      </c>
      <c r="F25" s="102">
        <f>IF(ISTEXT(E25),F24,0)</f>
        <v>3</v>
      </c>
      <c r="G25" s="234">
        <v>13</v>
      </c>
      <c r="H25" s="106">
        <f>SUM($G25-$G21)</f>
        <v>10</v>
      </c>
      <c r="I25" s="98"/>
      <c r="J25" s="245"/>
      <c r="K25" s="208" t="s">
        <v>125</v>
      </c>
      <c r="L25" s="102">
        <f>IF(ISTEXT(K25),L24,0)</f>
        <v>3</v>
      </c>
      <c r="M25" s="234">
        <v>12</v>
      </c>
      <c r="N25" s="106">
        <f>SUM($M25-$M21)</f>
        <v>7</v>
      </c>
      <c r="P25" s="245"/>
      <c r="Q25" s="208" t="s">
        <v>137</v>
      </c>
      <c r="R25" s="102">
        <f>IF(ISTEXT(Q25),R24,0)</f>
        <v>3</v>
      </c>
      <c r="S25" s="221">
        <v>13</v>
      </c>
      <c r="T25" s="106">
        <f>SUM($S25-$S21)</f>
        <v>12</v>
      </c>
      <c r="U25" s="98"/>
      <c r="W25" s="192">
        <v>22</v>
      </c>
      <c r="X25" s="224" t="str">
        <f t="shared" si="16"/>
        <v>Bernard</v>
      </c>
      <c r="Y25" s="225">
        <f t="shared" si="3"/>
        <v>3</v>
      </c>
      <c r="Z25" s="259">
        <f t="shared" si="4"/>
        <v>1</v>
      </c>
      <c r="AA25" s="263">
        <f t="shared" si="5"/>
        <v>3</v>
      </c>
      <c r="AB25" s="144">
        <f t="shared" si="6"/>
        <v>7</v>
      </c>
      <c r="AC25" s="229">
        <f t="shared" si="7"/>
        <v>4</v>
      </c>
      <c r="AD25" s="230">
        <f t="shared" si="8"/>
        <v>-6</v>
      </c>
      <c r="AE25" s="128">
        <f t="shared" si="9"/>
        <v>12</v>
      </c>
      <c r="AF25" s="267">
        <f t="shared" si="10"/>
        <v>10</v>
      </c>
      <c r="AG25" s="128">
        <f t="shared" si="11"/>
        <v>12</v>
      </c>
      <c r="AH25" s="128">
        <f t="shared" si="12"/>
        <v>6</v>
      </c>
      <c r="AI25" s="128">
        <f t="shared" si="13"/>
        <v>13</v>
      </c>
      <c r="AJ25" s="265">
        <f t="shared" si="14"/>
        <v>31</v>
      </c>
      <c r="AK25" s="140"/>
      <c r="AL25" s="28">
        <f t="shared" si="17"/>
        <v>0</v>
      </c>
      <c r="AM25" s="183">
        <f t="shared" si="18"/>
        <v>10</v>
      </c>
      <c r="AN25" s="186">
        <f t="shared" si="0"/>
        <v>7.9871500000000006</v>
      </c>
      <c r="AO25" s="190">
        <f>IF(X25="","",SMALL(AN$4:AN$80,ROWS(AB$4:AB25)))</f>
        <v>19.019179999999999</v>
      </c>
      <c r="AP25" s="168">
        <f>IF(AO25="","",IF(AND(AR24=AR25,AS24=AS25,AT24=AT25),AP24,$AP$4+21))</f>
        <v>22</v>
      </c>
      <c r="AQ25" s="242" t="str">
        <f t="shared" si="1"/>
        <v>Jean</v>
      </c>
      <c r="AR25" s="240">
        <f t="shared" si="2"/>
        <v>3</v>
      </c>
      <c r="AS25" s="174">
        <f t="shared" si="15"/>
        <v>-20</v>
      </c>
      <c r="AT25" s="171">
        <f t="shared" si="20"/>
        <v>10</v>
      </c>
    </row>
    <row r="26" spans="1:46" ht="17.100000000000001" customHeight="1">
      <c r="A26" s="33">
        <v>23</v>
      </c>
      <c r="B26" s="179" t="s">
        <v>137</v>
      </c>
      <c r="D26" s="245"/>
      <c r="E26" s="207" t="s">
        <v>138</v>
      </c>
      <c r="F26" s="102">
        <f>IF(ISTEXT(E26),F24,0)</f>
        <v>3</v>
      </c>
      <c r="G26" s="111">
        <f>+G25</f>
        <v>13</v>
      </c>
      <c r="H26" s="121">
        <f>SUM($G25-$G21)</f>
        <v>10</v>
      </c>
      <c r="I26" s="98"/>
      <c r="J26" s="245"/>
      <c r="K26" s="207" t="s">
        <v>129</v>
      </c>
      <c r="L26" s="102">
        <f>IF(ISTEXT(K26),L24,0)</f>
        <v>3</v>
      </c>
      <c r="M26" s="111">
        <f>+M25</f>
        <v>12</v>
      </c>
      <c r="N26" s="106">
        <f>SUM($M25-$M21)</f>
        <v>7</v>
      </c>
      <c r="P26" s="245"/>
      <c r="Q26" s="207" t="s">
        <v>138</v>
      </c>
      <c r="R26" s="102">
        <f>IF(ISTEXT(Q26),R24,0)</f>
        <v>3</v>
      </c>
      <c r="S26" s="111">
        <f>+S25</f>
        <v>13</v>
      </c>
      <c r="T26" s="106">
        <f>SUM($S25-$S21)</f>
        <v>12</v>
      </c>
      <c r="U26" s="98"/>
      <c r="W26" s="134">
        <v>23</v>
      </c>
      <c r="X26" s="224" t="str">
        <f t="shared" si="16"/>
        <v>Bernadette</v>
      </c>
      <c r="Y26" s="225">
        <f t="shared" si="3"/>
        <v>3</v>
      </c>
      <c r="Z26" s="259">
        <f t="shared" si="4"/>
        <v>3</v>
      </c>
      <c r="AA26" s="263">
        <f t="shared" si="5"/>
        <v>3</v>
      </c>
      <c r="AB26" s="144">
        <f t="shared" si="6"/>
        <v>9</v>
      </c>
      <c r="AC26" s="229">
        <f t="shared" si="7"/>
        <v>10</v>
      </c>
      <c r="AD26" s="230">
        <f t="shared" si="8"/>
        <v>8</v>
      </c>
      <c r="AE26" s="128">
        <f t="shared" si="9"/>
        <v>12</v>
      </c>
      <c r="AF26" s="267">
        <f t="shared" si="10"/>
        <v>30</v>
      </c>
      <c r="AG26" s="128">
        <f t="shared" si="11"/>
        <v>13</v>
      </c>
      <c r="AH26" s="128">
        <f t="shared" si="12"/>
        <v>13</v>
      </c>
      <c r="AI26" s="128">
        <f t="shared" si="13"/>
        <v>13</v>
      </c>
      <c r="AJ26" s="265">
        <f t="shared" si="14"/>
        <v>39</v>
      </c>
      <c r="AK26" s="140"/>
      <c r="AL26" s="28">
        <f t="shared" si="17"/>
        <v>0</v>
      </c>
      <c r="AM26" s="183">
        <f t="shared" si="18"/>
        <v>30</v>
      </c>
      <c r="AN26" s="186">
        <f t="shared" si="0"/>
        <v>0.96636</v>
      </c>
      <c r="AO26" s="190">
        <f>IF(X26="","",SMALL(AN$4:AN$80,ROWS(AB$4:AB26)))</f>
        <v>19.021799999999999</v>
      </c>
      <c r="AP26" s="168">
        <f>IF(AO26="","",IF(AND(AR25=AR26,AS25=AS26,AT25=AT26),AP25,$AP$4+22))</f>
        <v>23</v>
      </c>
      <c r="AQ26" s="242" t="str">
        <f t="shared" si="1"/>
        <v>Pauline</v>
      </c>
      <c r="AR26" s="240">
        <f t="shared" si="2"/>
        <v>3</v>
      </c>
      <c r="AS26" s="174">
        <f t="shared" si="15"/>
        <v>-23</v>
      </c>
      <c r="AT26" s="171">
        <f t="shared" si="20"/>
        <v>13</v>
      </c>
    </row>
    <row r="27" spans="1:46" ht="17.100000000000001" customHeight="1" thickBot="1">
      <c r="A27" s="33">
        <v>24</v>
      </c>
      <c r="B27" s="179" t="s">
        <v>138</v>
      </c>
      <c r="D27" s="246"/>
      <c r="E27" s="154"/>
      <c r="F27" s="104">
        <f>IF(ISTEXT(E27),F24,0)</f>
        <v>0</v>
      </c>
      <c r="G27" s="114">
        <f>+G25</f>
        <v>13</v>
      </c>
      <c r="H27" s="124">
        <f>SUM($G25-$G21)</f>
        <v>10</v>
      </c>
      <c r="I27" s="98"/>
      <c r="J27" s="246"/>
      <c r="K27" s="212"/>
      <c r="L27" s="102">
        <f>IF(ISTEXT(K27),L24,0)</f>
        <v>0</v>
      </c>
      <c r="M27" s="114">
        <f>+M25</f>
        <v>12</v>
      </c>
      <c r="N27" s="119">
        <f>SUM($M25-$M21)</f>
        <v>7</v>
      </c>
      <c r="P27" s="246"/>
      <c r="Q27" s="212"/>
      <c r="R27" s="102">
        <f>IF(ISTEXT(Q27),R24,0)</f>
        <v>0</v>
      </c>
      <c r="S27" s="114">
        <f>+S25</f>
        <v>13</v>
      </c>
      <c r="T27" s="109">
        <f>SUM($S25-$S21)</f>
        <v>12</v>
      </c>
      <c r="U27" s="98"/>
      <c r="W27" s="192">
        <v>24</v>
      </c>
      <c r="X27" s="224" t="str">
        <f t="shared" si="16"/>
        <v>Arlette</v>
      </c>
      <c r="Y27" s="225">
        <f t="shared" si="3"/>
        <v>3</v>
      </c>
      <c r="Z27" s="259">
        <f t="shared" si="4"/>
        <v>3</v>
      </c>
      <c r="AA27" s="263">
        <f t="shared" si="5"/>
        <v>3</v>
      </c>
      <c r="AB27" s="144">
        <f t="shared" si="6"/>
        <v>9</v>
      </c>
      <c r="AC27" s="229">
        <f t="shared" si="7"/>
        <v>10</v>
      </c>
      <c r="AD27" s="230">
        <f t="shared" si="8"/>
        <v>8</v>
      </c>
      <c r="AE27" s="128">
        <f t="shared" si="9"/>
        <v>12</v>
      </c>
      <c r="AF27" s="267">
        <f t="shared" si="10"/>
        <v>30</v>
      </c>
      <c r="AG27" s="128">
        <f t="shared" si="11"/>
        <v>13</v>
      </c>
      <c r="AH27" s="128">
        <f t="shared" si="12"/>
        <v>13</v>
      </c>
      <c r="AI27" s="128">
        <f t="shared" si="13"/>
        <v>13</v>
      </c>
      <c r="AJ27" s="265">
        <f t="shared" si="14"/>
        <v>39</v>
      </c>
      <c r="AK27" s="140"/>
      <c r="AL27" s="28">
        <f t="shared" si="17"/>
        <v>0</v>
      </c>
      <c r="AM27" s="183">
        <f t="shared" si="18"/>
        <v>30</v>
      </c>
      <c r="AN27" s="186">
        <f t="shared" si="0"/>
        <v>0.96636999999999995</v>
      </c>
      <c r="AO27" s="190">
        <f>IF(X27="","",SMALL(AN$4:AN$80,ROWS(AB$4:AB27)))</f>
        <v>19.027119999999996</v>
      </c>
      <c r="AP27" s="168">
        <f>IF(AO27="","",IF(AND(AR26=AR27,AS26=AS27,AT26=AT27),AP26,$AP$4+23))</f>
        <v>24</v>
      </c>
      <c r="AQ27" s="242" t="str">
        <f t="shared" si="1"/>
        <v>Eliette</v>
      </c>
      <c r="AR27" s="240">
        <f t="shared" si="2"/>
        <v>3</v>
      </c>
      <c r="AS27" s="174">
        <f t="shared" si="15"/>
        <v>-28</v>
      </c>
      <c r="AT27" s="171">
        <f t="shared" si="20"/>
        <v>11</v>
      </c>
    </row>
    <row r="28" spans="1:46" ht="17.100000000000001" customHeight="1" thickTop="1">
      <c r="A28" s="33">
        <v>25</v>
      </c>
      <c r="B28" s="181"/>
      <c r="D28" s="244">
        <v>4</v>
      </c>
      <c r="E28" s="136" t="s">
        <v>120</v>
      </c>
      <c r="F28" s="101">
        <f>IF($G29+$G33=0,0,IF($G29=$G33,2,IF($G29&lt;$G33,1,3)))</f>
        <v>1</v>
      </c>
      <c r="G28" s="110">
        <f>+G29</f>
        <v>5</v>
      </c>
      <c r="H28" s="130">
        <f>SUM($G29-$G33)</f>
        <v>-8</v>
      </c>
      <c r="I28" s="98"/>
      <c r="J28" s="244">
        <v>4</v>
      </c>
      <c r="K28" s="218" t="s">
        <v>119</v>
      </c>
      <c r="L28" s="116">
        <f>IF($M29+$M33=0,0,IF($M29=$M33,2,IF($M29&lt;$M33,1,3)))</f>
        <v>1</v>
      </c>
      <c r="M28" s="110">
        <f>+M29</f>
        <v>6</v>
      </c>
      <c r="N28" s="105">
        <f>SUM($M29-$M33)</f>
        <v>-6</v>
      </c>
      <c r="P28" s="244">
        <v>4</v>
      </c>
      <c r="Q28" s="218" t="s">
        <v>123</v>
      </c>
      <c r="R28" s="116">
        <f>IF($S29+$S33=0,0,IF($S29=$S33,2,IF($S29&lt;$S33,1,3)))</f>
        <v>1</v>
      </c>
      <c r="S28" s="110">
        <f>+S29</f>
        <v>4</v>
      </c>
      <c r="T28" s="105">
        <f>SUM($S29-$S33)</f>
        <v>-5</v>
      </c>
      <c r="U28" s="98"/>
      <c r="W28" s="134">
        <v>25</v>
      </c>
      <c r="X28" s="224">
        <f t="shared" si="16"/>
        <v>0</v>
      </c>
      <c r="Y28" s="225" t="str">
        <f t="shared" si="3"/>
        <v/>
      </c>
      <c r="Z28" s="259" t="str">
        <f t="shared" si="4"/>
        <v/>
      </c>
      <c r="AA28" s="263" t="str">
        <f t="shared" si="5"/>
        <v/>
      </c>
      <c r="AB28" s="144">
        <f t="shared" si="6"/>
        <v>0</v>
      </c>
      <c r="AC28" s="229" t="str">
        <f t="shared" si="7"/>
        <v/>
      </c>
      <c r="AD28" s="230" t="str">
        <f t="shared" si="8"/>
        <v/>
      </c>
      <c r="AE28" s="128" t="str">
        <f t="shared" si="9"/>
        <v/>
      </c>
      <c r="AF28" s="267">
        <f t="shared" si="10"/>
        <v>0</v>
      </c>
      <c r="AG28" s="128" t="str">
        <f t="shared" si="11"/>
        <v/>
      </c>
      <c r="AH28" s="128" t="str">
        <f t="shared" si="12"/>
        <v/>
      </c>
      <c r="AI28" s="128" t="str">
        <f t="shared" si="13"/>
        <v/>
      </c>
      <c r="AJ28" s="265">
        <f t="shared" si="14"/>
        <v>0</v>
      </c>
      <c r="AK28" s="140"/>
      <c r="AL28" s="28">
        <f t="shared" si="17"/>
        <v>0</v>
      </c>
      <c r="AM28" s="183">
        <f t="shared" si="18"/>
        <v>0</v>
      </c>
      <c r="AN28" s="186">
        <f t="shared" si="0"/>
        <v>25.004280000000001</v>
      </c>
      <c r="AO28" s="190">
        <f>IF(X28="","",SMALL(AN$4:AN$80,ROWS(AB$4:AB28)))</f>
        <v>25.004280000000001</v>
      </c>
      <c r="AP28" s="168">
        <f>IF(AO28="","",IF(AND(AR27=AR28,AS27=AS28,AT27=AT28),AP27,$AP$4+24))</f>
        <v>25</v>
      </c>
      <c r="AQ28" s="242">
        <f t="shared" si="1"/>
        <v>0</v>
      </c>
      <c r="AR28" s="240">
        <f t="shared" si="2"/>
        <v>0</v>
      </c>
      <c r="AS28" s="174">
        <f t="shared" si="15"/>
        <v>0</v>
      </c>
      <c r="AT28" s="171">
        <f t="shared" si="20"/>
        <v>0</v>
      </c>
    </row>
    <row r="29" spans="1:46" ht="17.100000000000001" customHeight="1">
      <c r="A29" s="33">
        <v>26</v>
      </c>
      <c r="B29" s="181"/>
      <c r="D29" s="245"/>
      <c r="E29" s="136" t="s">
        <v>124</v>
      </c>
      <c r="F29" s="129">
        <f>IF(ISTEXT(E29),F28,0)</f>
        <v>1</v>
      </c>
      <c r="G29" s="235">
        <v>5</v>
      </c>
      <c r="H29" s="106">
        <f>SUM($G29-$G33)</f>
        <v>-8</v>
      </c>
      <c r="I29" s="98"/>
      <c r="J29" s="245"/>
      <c r="K29" s="207" t="s">
        <v>131</v>
      </c>
      <c r="L29" s="102">
        <f>IF(ISTEXT(K29),L28,0)</f>
        <v>1</v>
      </c>
      <c r="M29" s="235">
        <v>6</v>
      </c>
      <c r="N29" s="106">
        <f>SUM($M29-$M33)</f>
        <v>-6</v>
      </c>
      <c r="P29" s="245"/>
      <c r="Q29" s="207" t="s">
        <v>121</v>
      </c>
      <c r="R29" s="102">
        <f>IF(ISTEXT(Q29),R28,0)</f>
        <v>1</v>
      </c>
      <c r="S29" s="235">
        <v>4</v>
      </c>
      <c r="T29" s="106">
        <f>SUM($S29-$S33)</f>
        <v>-5</v>
      </c>
      <c r="U29" s="98"/>
      <c r="W29" s="192">
        <v>26</v>
      </c>
      <c r="X29" s="224">
        <f t="shared" si="16"/>
        <v>0</v>
      </c>
      <c r="Y29" s="225" t="str">
        <f t="shared" si="3"/>
        <v/>
      </c>
      <c r="Z29" s="259" t="str">
        <f t="shared" si="4"/>
        <v/>
      </c>
      <c r="AA29" s="263" t="str">
        <f t="shared" si="5"/>
        <v/>
      </c>
      <c r="AB29" s="144">
        <f t="shared" si="6"/>
        <v>0</v>
      </c>
      <c r="AC29" s="229" t="str">
        <f t="shared" si="7"/>
        <v/>
      </c>
      <c r="AD29" s="230" t="str">
        <f t="shared" si="8"/>
        <v/>
      </c>
      <c r="AE29" s="128" t="str">
        <f t="shared" si="9"/>
        <v/>
      </c>
      <c r="AF29" s="267">
        <f t="shared" si="10"/>
        <v>0</v>
      </c>
      <c r="AG29" s="128" t="str">
        <f t="shared" si="11"/>
        <v/>
      </c>
      <c r="AH29" s="128" t="str">
        <f t="shared" si="12"/>
        <v/>
      </c>
      <c r="AI29" s="128" t="str">
        <f t="shared" si="13"/>
        <v/>
      </c>
      <c r="AJ29" s="265">
        <f t="shared" si="14"/>
        <v>0</v>
      </c>
      <c r="AK29" s="140"/>
      <c r="AL29" s="28">
        <f t="shared" si="17"/>
        <v>0</v>
      </c>
      <c r="AM29" s="183">
        <f t="shared" si="18"/>
        <v>0</v>
      </c>
      <c r="AN29" s="186">
        <f t="shared" si="0"/>
        <v>25.004290000000001</v>
      </c>
      <c r="AO29" s="190">
        <f>IF(X29="","",SMALL(AN$4:AN$80,ROWS(AB$4:AB29)))</f>
        <v>25.004290000000001</v>
      </c>
      <c r="AP29" s="168">
        <f>IF(AO29="","",IF(AND(AR28=AR29,AS28=AS29,AT28=AT29),AP28,$AP$4+25))</f>
        <v>25</v>
      </c>
      <c r="AQ29" s="242">
        <f t="shared" si="1"/>
        <v>0</v>
      </c>
      <c r="AR29" s="240">
        <f t="shared" si="2"/>
        <v>0</v>
      </c>
      <c r="AS29" s="174">
        <f t="shared" si="15"/>
        <v>0</v>
      </c>
      <c r="AT29" s="171">
        <f t="shared" si="20"/>
        <v>0</v>
      </c>
    </row>
    <row r="30" spans="1:46" ht="17.100000000000001" customHeight="1">
      <c r="A30" s="33">
        <v>27</v>
      </c>
      <c r="B30" s="181"/>
      <c r="D30" s="245"/>
      <c r="E30" s="136" t="s">
        <v>127</v>
      </c>
      <c r="F30" s="129">
        <f>IF(ISTEXT(E30),F28,0)</f>
        <v>1</v>
      </c>
      <c r="G30" s="111">
        <f>+G29</f>
        <v>5</v>
      </c>
      <c r="H30" s="121">
        <f>SUM($G29-$G33)</f>
        <v>-8</v>
      </c>
      <c r="I30" s="98"/>
      <c r="J30" s="245"/>
      <c r="K30" s="179" t="s">
        <v>134</v>
      </c>
      <c r="L30" s="102">
        <f>IF(ISTEXT(K30),L28,0)</f>
        <v>1</v>
      </c>
      <c r="M30" s="111">
        <f>+M29</f>
        <v>6</v>
      </c>
      <c r="N30" s="106">
        <f>SUM($M29-$M33)</f>
        <v>-6</v>
      </c>
      <c r="P30" s="245"/>
      <c r="Q30" s="207" t="s">
        <v>135</v>
      </c>
      <c r="R30" s="102">
        <f>IF(ISTEXT(Q30),R28,0)</f>
        <v>1</v>
      </c>
      <c r="S30" s="111">
        <f>+S29</f>
        <v>4</v>
      </c>
      <c r="T30" s="106">
        <f>SUM($S29-$S33)</f>
        <v>-5</v>
      </c>
      <c r="U30" s="98"/>
      <c r="W30" s="134">
        <v>27</v>
      </c>
      <c r="X30" s="224">
        <f t="shared" si="16"/>
        <v>0</v>
      </c>
      <c r="Y30" s="225" t="str">
        <f t="shared" si="3"/>
        <v/>
      </c>
      <c r="Z30" s="259" t="str">
        <f t="shared" si="4"/>
        <v/>
      </c>
      <c r="AA30" s="263" t="str">
        <f t="shared" si="5"/>
        <v/>
      </c>
      <c r="AB30" s="144">
        <f t="shared" si="6"/>
        <v>0</v>
      </c>
      <c r="AC30" s="229" t="str">
        <f t="shared" si="7"/>
        <v/>
      </c>
      <c r="AD30" s="230" t="str">
        <f t="shared" si="8"/>
        <v/>
      </c>
      <c r="AE30" s="128" t="str">
        <f t="shared" si="9"/>
        <v/>
      </c>
      <c r="AF30" s="267">
        <f t="shared" si="10"/>
        <v>0</v>
      </c>
      <c r="AG30" s="128" t="str">
        <f t="shared" si="11"/>
        <v/>
      </c>
      <c r="AH30" s="128" t="str">
        <f t="shared" si="12"/>
        <v/>
      </c>
      <c r="AI30" s="128" t="str">
        <f t="shared" si="13"/>
        <v/>
      </c>
      <c r="AJ30" s="265">
        <f t="shared" si="14"/>
        <v>0</v>
      </c>
      <c r="AK30" s="140"/>
      <c r="AL30" s="28">
        <f t="shared" si="17"/>
        <v>0</v>
      </c>
      <c r="AM30" s="183">
        <f t="shared" si="18"/>
        <v>0</v>
      </c>
      <c r="AN30" s="186">
        <f t="shared" si="0"/>
        <v>25.004300000000001</v>
      </c>
      <c r="AO30" s="190">
        <f>IF(X30="","",SMALL(AN$4:AN$80,ROWS(AB$4:AB30)))</f>
        <v>25.004300000000001</v>
      </c>
      <c r="AP30" s="168">
        <f>IF(AO30="","",IF(AND(AR29=AR30,AS29=AS30,AT29=AT30),AP29,$AP$4+26))</f>
        <v>25</v>
      </c>
      <c r="AQ30" s="242">
        <f t="shared" si="1"/>
        <v>0</v>
      </c>
      <c r="AR30" s="240">
        <f t="shared" si="2"/>
        <v>0</v>
      </c>
      <c r="AS30" s="174">
        <f t="shared" si="15"/>
        <v>0</v>
      </c>
      <c r="AT30" s="171">
        <f t="shared" si="20"/>
        <v>0</v>
      </c>
    </row>
    <row r="31" spans="1:46" ht="17.100000000000001" customHeight="1" thickBot="1">
      <c r="A31" s="33">
        <v>28</v>
      </c>
      <c r="B31" s="181"/>
      <c r="D31" s="245"/>
      <c r="E31" s="156"/>
      <c r="F31" s="131">
        <f>IF(ISTEXT(E31),F28,0)</f>
        <v>0</v>
      </c>
      <c r="G31" s="120">
        <f>+G29</f>
        <v>5</v>
      </c>
      <c r="H31" s="122">
        <f>SUM($G29-$G33)</f>
        <v>-8</v>
      </c>
      <c r="I31" s="98"/>
      <c r="J31" s="245"/>
      <c r="K31" s="219"/>
      <c r="L31" s="131">
        <f>IF(ISTEXT(K31),L28,0)</f>
        <v>0</v>
      </c>
      <c r="M31" s="112">
        <f>+M29</f>
        <v>6</v>
      </c>
      <c r="N31" s="107">
        <f>SUM($M29-$M33)</f>
        <v>-6</v>
      </c>
      <c r="P31" s="245"/>
      <c r="Q31" s="219"/>
      <c r="R31" s="102">
        <f>IF(ISTEXT(Q31),R28,0)</f>
        <v>0</v>
      </c>
      <c r="S31" s="112">
        <f>+S29</f>
        <v>4</v>
      </c>
      <c r="T31" s="107">
        <f>SUM($S29-$S33)</f>
        <v>-5</v>
      </c>
      <c r="U31" s="98"/>
      <c r="W31" s="192">
        <v>28</v>
      </c>
      <c r="X31" s="224">
        <f t="shared" si="16"/>
        <v>0</v>
      </c>
      <c r="Y31" s="225" t="str">
        <f t="shared" si="3"/>
        <v/>
      </c>
      <c r="Z31" s="259" t="str">
        <f t="shared" si="4"/>
        <v/>
      </c>
      <c r="AA31" s="263" t="str">
        <f t="shared" si="5"/>
        <v/>
      </c>
      <c r="AB31" s="144">
        <f t="shared" si="6"/>
        <v>0</v>
      </c>
      <c r="AC31" s="229" t="str">
        <f t="shared" si="7"/>
        <v/>
      </c>
      <c r="AD31" s="230" t="str">
        <f t="shared" si="8"/>
        <v/>
      </c>
      <c r="AE31" s="128" t="str">
        <f t="shared" si="9"/>
        <v/>
      </c>
      <c r="AF31" s="267">
        <f t="shared" si="10"/>
        <v>0</v>
      </c>
      <c r="AG31" s="128" t="str">
        <f t="shared" si="11"/>
        <v/>
      </c>
      <c r="AH31" s="128" t="str">
        <f t="shared" si="12"/>
        <v/>
      </c>
      <c r="AI31" s="128" t="str">
        <f t="shared" si="13"/>
        <v/>
      </c>
      <c r="AJ31" s="265">
        <f t="shared" si="14"/>
        <v>0</v>
      </c>
      <c r="AK31" s="140"/>
      <c r="AL31" s="28">
        <f t="shared" si="17"/>
        <v>0</v>
      </c>
      <c r="AM31" s="183">
        <f t="shared" si="18"/>
        <v>0</v>
      </c>
      <c r="AN31" s="186">
        <f t="shared" si="0"/>
        <v>25.00431</v>
      </c>
      <c r="AO31" s="190">
        <f>IF(X31="","",SMALL(AN$4:AN$80,ROWS(AB$4:AB31)))</f>
        <v>25.00431</v>
      </c>
      <c r="AP31" s="168">
        <f>IF(AO31="","",IF(AND(AR30=AR31,AS30=AS31,AT30=AT31),AP30,$AP$4+27))</f>
        <v>25</v>
      </c>
      <c r="AQ31" s="242">
        <f t="shared" si="1"/>
        <v>0</v>
      </c>
      <c r="AR31" s="240">
        <f t="shared" si="2"/>
        <v>0</v>
      </c>
      <c r="AS31" s="174">
        <f t="shared" si="15"/>
        <v>0</v>
      </c>
      <c r="AT31" s="171">
        <f t="shared" si="20"/>
        <v>0</v>
      </c>
    </row>
    <row r="32" spans="1:46" ht="17.100000000000001" customHeight="1">
      <c r="A32" s="33">
        <v>29</v>
      </c>
      <c r="B32" s="181"/>
      <c r="D32" s="245"/>
      <c r="E32" s="136" t="s">
        <v>142</v>
      </c>
      <c r="F32" s="115">
        <f>IF($G29+$G33=0,0,IF($G29=$G33,2,IF($G29&gt;$G33,1,3)))</f>
        <v>3</v>
      </c>
      <c r="G32" s="118">
        <f>+G33</f>
        <v>13</v>
      </c>
      <c r="H32" s="123">
        <f>SUM($G33-$G29)</f>
        <v>8</v>
      </c>
      <c r="I32" s="98"/>
      <c r="J32" s="245"/>
      <c r="K32" s="213" t="s">
        <v>120</v>
      </c>
      <c r="L32" s="117">
        <f>IF($M29+$M33=0,0,IF($M29=$M33,2,IF($M29&gt;$M33,1,3)))</f>
        <v>3</v>
      </c>
      <c r="M32" s="113">
        <f>+M33</f>
        <v>12</v>
      </c>
      <c r="N32" s="125">
        <f>SUM($M33-$M29)</f>
        <v>6</v>
      </c>
      <c r="P32" s="245"/>
      <c r="Q32" s="213" t="s">
        <v>126</v>
      </c>
      <c r="R32" s="103">
        <f>IF($S29+$S33=0,0,IF($S29=$S$9,2,IF($S29&gt;$S33,1,3)))</f>
        <v>2</v>
      </c>
      <c r="S32" s="113">
        <f>+S33</f>
        <v>9</v>
      </c>
      <c r="T32" s="108">
        <f>SUM($S33-$S29)</f>
        <v>5</v>
      </c>
      <c r="U32" s="98"/>
      <c r="W32" s="134">
        <v>29</v>
      </c>
      <c r="X32" s="224">
        <f t="shared" si="16"/>
        <v>0</v>
      </c>
      <c r="Y32" s="225" t="str">
        <f t="shared" si="3"/>
        <v/>
      </c>
      <c r="Z32" s="259" t="str">
        <f t="shared" si="4"/>
        <v/>
      </c>
      <c r="AA32" s="263" t="str">
        <f t="shared" si="5"/>
        <v/>
      </c>
      <c r="AB32" s="144">
        <f t="shared" si="6"/>
        <v>0</v>
      </c>
      <c r="AC32" s="229" t="str">
        <f t="shared" si="7"/>
        <v/>
      </c>
      <c r="AD32" s="230" t="str">
        <f t="shared" si="8"/>
        <v/>
      </c>
      <c r="AE32" s="128" t="str">
        <f t="shared" si="9"/>
        <v/>
      </c>
      <c r="AF32" s="267">
        <f t="shared" si="10"/>
        <v>0</v>
      </c>
      <c r="AG32" s="128" t="str">
        <f t="shared" si="11"/>
        <v/>
      </c>
      <c r="AH32" s="128" t="str">
        <f t="shared" si="12"/>
        <v/>
      </c>
      <c r="AI32" s="128" t="str">
        <f t="shared" si="13"/>
        <v/>
      </c>
      <c r="AJ32" s="265">
        <f t="shared" si="14"/>
        <v>0</v>
      </c>
      <c r="AK32" s="140"/>
      <c r="AL32" s="28">
        <f t="shared" si="17"/>
        <v>0</v>
      </c>
      <c r="AM32" s="183">
        <f t="shared" si="18"/>
        <v>0</v>
      </c>
      <c r="AN32" s="186">
        <f t="shared" si="0"/>
        <v>25.00432</v>
      </c>
      <c r="AO32" s="190">
        <f>IF(X32="","",SMALL(AN$4:AN$80,ROWS(AB$4:AB32)))</f>
        <v>25.00432</v>
      </c>
      <c r="AP32" s="168">
        <f>IF(AO32="","",IF(AND(AR31=AR32,AS31=AS32,AT31=AT32),AP31,$AP$4+28))</f>
        <v>25</v>
      </c>
      <c r="AQ32" s="242">
        <f t="shared" si="1"/>
        <v>0</v>
      </c>
      <c r="AR32" s="240">
        <f t="shared" si="2"/>
        <v>0</v>
      </c>
      <c r="AS32" s="174">
        <f t="shared" si="15"/>
        <v>0</v>
      </c>
      <c r="AT32" s="171">
        <f t="shared" si="20"/>
        <v>0</v>
      </c>
    </row>
    <row r="33" spans="1:46" ht="17.100000000000001" customHeight="1">
      <c r="A33" s="33">
        <v>30</v>
      </c>
      <c r="B33" s="181"/>
      <c r="D33" s="245"/>
      <c r="E33" s="136" t="s">
        <v>139</v>
      </c>
      <c r="F33" s="129">
        <f>IF(ISTEXT(E33),F32,0)</f>
        <v>3</v>
      </c>
      <c r="G33" s="235">
        <v>13</v>
      </c>
      <c r="H33" s="106">
        <f>SUM($G33-$G29)</f>
        <v>8</v>
      </c>
      <c r="I33" s="98"/>
      <c r="J33" s="245"/>
      <c r="K33" s="207" t="s">
        <v>118</v>
      </c>
      <c r="L33" s="102">
        <f>IF(ISTEXT(K33),L32,0)</f>
        <v>3</v>
      </c>
      <c r="M33" s="235">
        <v>12</v>
      </c>
      <c r="N33" s="106">
        <f>SUM($M33-$M29)</f>
        <v>6</v>
      </c>
      <c r="P33" s="245"/>
      <c r="Q33" s="207" t="s">
        <v>124</v>
      </c>
      <c r="R33" s="102">
        <f>IF(ISTEXT(Q33),R32,0)</f>
        <v>2</v>
      </c>
      <c r="S33" s="235">
        <v>9</v>
      </c>
      <c r="T33" s="106">
        <f>SUM($S33-$S29)</f>
        <v>5</v>
      </c>
      <c r="U33" s="98"/>
      <c r="W33" s="192">
        <v>30</v>
      </c>
      <c r="X33" s="224">
        <f t="shared" si="16"/>
        <v>0</v>
      </c>
      <c r="Y33" s="225" t="str">
        <f t="shared" si="3"/>
        <v/>
      </c>
      <c r="Z33" s="259" t="str">
        <f t="shared" si="4"/>
        <v/>
      </c>
      <c r="AA33" s="263" t="str">
        <f t="shared" si="5"/>
        <v/>
      </c>
      <c r="AB33" s="144">
        <f t="shared" si="6"/>
        <v>0</v>
      </c>
      <c r="AC33" s="229" t="str">
        <f t="shared" si="7"/>
        <v/>
      </c>
      <c r="AD33" s="230" t="str">
        <f t="shared" si="8"/>
        <v/>
      </c>
      <c r="AE33" s="128" t="str">
        <f t="shared" si="9"/>
        <v/>
      </c>
      <c r="AF33" s="267">
        <f t="shared" si="10"/>
        <v>0</v>
      </c>
      <c r="AG33" s="128" t="str">
        <f t="shared" si="11"/>
        <v/>
      </c>
      <c r="AH33" s="128" t="str">
        <f t="shared" si="12"/>
        <v/>
      </c>
      <c r="AI33" s="128" t="str">
        <f t="shared" si="13"/>
        <v/>
      </c>
      <c r="AJ33" s="265">
        <f t="shared" si="14"/>
        <v>0</v>
      </c>
      <c r="AK33" s="140"/>
      <c r="AL33" s="28">
        <f t="shared" si="17"/>
        <v>0</v>
      </c>
      <c r="AM33" s="183">
        <f t="shared" si="18"/>
        <v>0</v>
      </c>
      <c r="AN33" s="186">
        <f t="shared" si="0"/>
        <v>25.004330000000003</v>
      </c>
      <c r="AO33" s="190">
        <f>IF(X33="","",SMALL(AN$4:AN$80,ROWS(AB$4:AB33)))</f>
        <v>25.004330000000003</v>
      </c>
      <c r="AP33" s="168">
        <f>IF(AO33="","",IF(AND(AR32=AR33,AS32=AS33,AT32=AT33),AP32,$AP$4+29))</f>
        <v>25</v>
      </c>
      <c r="AQ33" s="242">
        <f t="shared" si="1"/>
        <v>0</v>
      </c>
      <c r="AR33" s="240">
        <f t="shared" si="2"/>
        <v>0</v>
      </c>
      <c r="AS33" s="174">
        <f t="shared" si="15"/>
        <v>0</v>
      </c>
      <c r="AT33" s="171">
        <f t="shared" si="20"/>
        <v>0</v>
      </c>
    </row>
    <row r="34" spans="1:46" ht="17.100000000000001" customHeight="1">
      <c r="A34" s="33">
        <v>31</v>
      </c>
      <c r="B34" s="181"/>
      <c r="D34" s="245"/>
      <c r="E34" s="136" t="s">
        <v>131</v>
      </c>
      <c r="F34" s="129">
        <f>IF(ISTEXT(E34),F32,0)</f>
        <v>3</v>
      </c>
      <c r="G34" s="111">
        <f>+G33</f>
        <v>13</v>
      </c>
      <c r="H34" s="121">
        <f>SUM($G33-$G29)</f>
        <v>8</v>
      </c>
      <c r="I34" s="98"/>
      <c r="J34" s="245"/>
      <c r="K34" s="207" t="s">
        <v>141</v>
      </c>
      <c r="L34" s="102">
        <f>IF(ISTEXT(K34),L32,0)</f>
        <v>3</v>
      </c>
      <c r="M34" s="111">
        <f>+M33</f>
        <v>12</v>
      </c>
      <c r="N34" s="106">
        <f>SUM($M33-$M29)</f>
        <v>6</v>
      </c>
      <c r="P34" s="245"/>
      <c r="Q34" s="207" t="s">
        <v>117</v>
      </c>
      <c r="R34" s="102">
        <f>IF(ISTEXT(Q34),R32,0)</f>
        <v>2</v>
      </c>
      <c r="S34" s="111">
        <f>+S33</f>
        <v>9</v>
      </c>
      <c r="T34" s="106">
        <f>SUM($S33-$S29)</f>
        <v>5</v>
      </c>
      <c r="U34" s="98"/>
      <c r="W34" s="134">
        <v>31</v>
      </c>
      <c r="X34" s="224">
        <f t="shared" si="16"/>
        <v>0</v>
      </c>
      <c r="Y34" s="225" t="str">
        <f t="shared" si="3"/>
        <v/>
      </c>
      <c r="Z34" s="259" t="str">
        <f t="shared" si="4"/>
        <v/>
      </c>
      <c r="AA34" s="263" t="str">
        <f t="shared" si="5"/>
        <v/>
      </c>
      <c r="AB34" s="144">
        <f t="shared" si="6"/>
        <v>0</v>
      </c>
      <c r="AC34" s="229" t="str">
        <f t="shared" si="7"/>
        <v/>
      </c>
      <c r="AD34" s="230" t="str">
        <f t="shared" si="8"/>
        <v/>
      </c>
      <c r="AE34" s="128" t="str">
        <f t="shared" si="9"/>
        <v/>
      </c>
      <c r="AF34" s="267">
        <f t="shared" si="10"/>
        <v>0</v>
      </c>
      <c r="AG34" s="128" t="str">
        <f t="shared" si="11"/>
        <v/>
      </c>
      <c r="AH34" s="128" t="str">
        <f t="shared" si="12"/>
        <v/>
      </c>
      <c r="AI34" s="128" t="str">
        <f t="shared" si="13"/>
        <v/>
      </c>
      <c r="AJ34" s="265">
        <f t="shared" si="14"/>
        <v>0</v>
      </c>
      <c r="AK34" s="140"/>
      <c r="AL34" s="28">
        <f t="shared" si="17"/>
        <v>0</v>
      </c>
      <c r="AM34" s="183">
        <f t="shared" si="18"/>
        <v>0</v>
      </c>
      <c r="AN34" s="186">
        <f t="shared" si="0"/>
        <v>25.004340000000003</v>
      </c>
      <c r="AO34" s="190">
        <f>IF(X34="","",SMALL(AN$4:AN$80,ROWS(AB$4:AB34)))</f>
        <v>25.004340000000003</v>
      </c>
      <c r="AP34" s="168">
        <f>IF(AO34="","",IF(AND(AR33=AR34,AS33=AS34,AT33=AT34),AP33,$AP$4+30))</f>
        <v>25</v>
      </c>
      <c r="AQ34" s="242">
        <f t="shared" si="1"/>
        <v>0</v>
      </c>
      <c r="AR34" s="240">
        <f t="shared" si="2"/>
        <v>0</v>
      </c>
      <c r="AS34" s="174">
        <f t="shared" si="15"/>
        <v>0</v>
      </c>
      <c r="AT34" s="171">
        <f t="shared" si="20"/>
        <v>0</v>
      </c>
    </row>
    <row r="35" spans="1:46" ht="17.100000000000001" customHeight="1" thickBot="1">
      <c r="A35" s="33">
        <v>32</v>
      </c>
      <c r="B35" s="181"/>
      <c r="D35" s="246"/>
      <c r="E35" s="155"/>
      <c r="F35" s="129">
        <f>IF(ISTEXT(E35),F32,0)</f>
        <v>0</v>
      </c>
      <c r="G35" s="114">
        <f>+G33</f>
        <v>13</v>
      </c>
      <c r="H35" s="124">
        <f>SUM($G33-$G29)</f>
        <v>8</v>
      </c>
      <c r="I35" s="98"/>
      <c r="J35" s="246"/>
      <c r="K35" s="154"/>
      <c r="L35" s="102">
        <f>IF(ISTEXT(K35),L32,0)</f>
        <v>0</v>
      </c>
      <c r="M35" s="114">
        <f>+M33</f>
        <v>12</v>
      </c>
      <c r="N35" s="119">
        <f>SUM($M33-$M29)</f>
        <v>6</v>
      </c>
      <c r="P35" s="246"/>
      <c r="Q35" s="154"/>
      <c r="R35" s="102">
        <f>IF(ISTEXT(Q35),R32,0)</f>
        <v>0</v>
      </c>
      <c r="S35" s="114">
        <f>+S33</f>
        <v>9</v>
      </c>
      <c r="T35" s="109">
        <f>SUM($S33-$S29)</f>
        <v>5</v>
      </c>
      <c r="U35" s="98"/>
      <c r="W35" s="192">
        <v>32</v>
      </c>
      <c r="X35" s="224">
        <f t="shared" si="16"/>
        <v>0</v>
      </c>
      <c r="Y35" s="225" t="str">
        <f t="shared" si="3"/>
        <v/>
      </c>
      <c r="Z35" s="259" t="str">
        <f t="shared" si="4"/>
        <v/>
      </c>
      <c r="AA35" s="263" t="str">
        <f t="shared" si="5"/>
        <v/>
      </c>
      <c r="AB35" s="144">
        <f t="shared" si="6"/>
        <v>0</v>
      </c>
      <c r="AC35" s="229" t="str">
        <f t="shared" si="7"/>
        <v/>
      </c>
      <c r="AD35" s="230" t="str">
        <f t="shared" si="8"/>
        <v/>
      </c>
      <c r="AE35" s="128" t="str">
        <f t="shared" si="9"/>
        <v/>
      </c>
      <c r="AF35" s="267">
        <f t="shared" si="10"/>
        <v>0</v>
      </c>
      <c r="AG35" s="128" t="str">
        <f t="shared" si="11"/>
        <v/>
      </c>
      <c r="AH35" s="128" t="str">
        <f t="shared" si="12"/>
        <v/>
      </c>
      <c r="AI35" s="128" t="str">
        <f t="shared" si="13"/>
        <v/>
      </c>
      <c r="AJ35" s="265">
        <f t="shared" si="14"/>
        <v>0</v>
      </c>
      <c r="AK35" s="140"/>
      <c r="AL35" s="28">
        <f t="shared" si="17"/>
        <v>0</v>
      </c>
      <c r="AM35" s="183">
        <f t="shared" si="18"/>
        <v>0</v>
      </c>
      <c r="AN35" s="186">
        <f t="shared" si="0"/>
        <v>25.004350000000002</v>
      </c>
      <c r="AO35" s="190">
        <f>IF(X35="","",SMALL(AN$4:AN$80,ROWS(AB$4:AB35)))</f>
        <v>25.004350000000002</v>
      </c>
      <c r="AP35" s="168">
        <f>IF(AO35="","",IF(AND(AR34=AR35,AS34=AS35,AT34=AT35),AP34,$AP$4+31))</f>
        <v>25</v>
      </c>
      <c r="AQ35" s="242">
        <f t="shared" si="1"/>
        <v>0</v>
      </c>
      <c r="AR35" s="240">
        <f t="shared" si="2"/>
        <v>0</v>
      </c>
      <c r="AS35" s="174">
        <f t="shared" si="15"/>
        <v>0</v>
      </c>
      <c r="AT35" s="171">
        <f t="shared" si="20"/>
        <v>0</v>
      </c>
    </row>
    <row r="36" spans="1:46" ht="17.100000000000001" customHeight="1" thickTop="1">
      <c r="A36" s="33">
        <v>33</v>
      </c>
      <c r="B36" s="181"/>
      <c r="D36" s="244">
        <v>5</v>
      </c>
      <c r="E36" s="136"/>
      <c r="F36" s="101">
        <f>IF($G37+$G41=0,0,IF($G37=$G41,2,IF($G37&lt;$G41,1,3)))</f>
        <v>0</v>
      </c>
      <c r="G36" s="110">
        <f>+G37</f>
        <v>0</v>
      </c>
      <c r="H36" s="130">
        <f>SUM($G37-$G41)</f>
        <v>0</v>
      </c>
      <c r="I36" s="98"/>
      <c r="J36" s="244">
        <v>5</v>
      </c>
      <c r="K36" s="218"/>
      <c r="L36" s="116">
        <f>IF($M37+$M41=0,0,IF($M37=$M41,2,IF($M37&lt;$M41,1,3)))</f>
        <v>0</v>
      </c>
      <c r="M36" s="110">
        <f>+M37</f>
        <v>0</v>
      </c>
      <c r="N36" s="105">
        <f>SUM($M37-$M41)</f>
        <v>0</v>
      </c>
      <c r="P36" s="244">
        <v>5</v>
      </c>
      <c r="Q36" s="218"/>
      <c r="R36" s="116">
        <f>IF($S37+$S41=0,0,IF($S37=$S41,2,IF($S37&lt;$S41,1,3)))</f>
        <v>0</v>
      </c>
      <c r="S36" s="110">
        <f>+S37</f>
        <v>0</v>
      </c>
      <c r="T36" s="105">
        <f>SUM($S37-$S41)</f>
        <v>0</v>
      </c>
      <c r="U36" s="98"/>
      <c r="W36" s="134">
        <v>33</v>
      </c>
      <c r="X36" s="224">
        <f t="shared" si="16"/>
        <v>0</v>
      </c>
      <c r="Y36" s="225" t="str">
        <f t="shared" si="3"/>
        <v/>
      </c>
      <c r="Z36" s="259" t="str">
        <f t="shared" si="4"/>
        <v/>
      </c>
      <c r="AA36" s="263" t="str">
        <f t="shared" si="5"/>
        <v/>
      </c>
      <c r="AB36" s="144">
        <f t="shared" si="6"/>
        <v>0</v>
      </c>
      <c r="AC36" s="229" t="str">
        <f t="shared" si="7"/>
        <v/>
      </c>
      <c r="AD36" s="230" t="str">
        <f t="shared" si="8"/>
        <v/>
      </c>
      <c r="AE36" s="128" t="str">
        <f t="shared" si="9"/>
        <v/>
      </c>
      <c r="AF36" s="267">
        <f t="shared" si="10"/>
        <v>0</v>
      </c>
      <c r="AG36" s="128" t="str">
        <f t="shared" si="11"/>
        <v/>
      </c>
      <c r="AH36" s="128" t="str">
        <f t="shared" si="12"/>
        <v/>
      </c>
      <c r="AI36" s="128" t="str">
        <f t="shared" si="13"/>
        <v/>
      </c>
      <c r="AJ36" s="265">
        <f t="shared" si="14"/>
        <v>0</v>
      </c>
      <c r="AK36" s="140"/>
      <c r="AL36" s="28">
        <f t="shared" si="17"/>
        <v>0</v>
      </c>
      <c r="AM36" s="183">
        <f t="shared" si="18"/>
        <v>0</v>
      </c>
      <c r="AN36" s="186">
        <f t="shared" ref="AN36:AN67" si="21">IF(OR(X36="",AB36="",AF36="",AJ36=""),"",RANK(AB36,$AB$4:$AB$80)+SUM(-AF36/1000)-(+AJ36/10000)+COUNTIF($X$4:$X$80,"&lt;="&amp;X36+1)/10000+ROW()/100000)</f>
        <v>25.004360000000002</v>
      </c>
      <c r="AO36" s="190">
        <f>IF(X36="","",SMALL(AN$4:AN$80,ROWS(AB$4:AB36)))</f>
        <v>25.004360000000002</v>
      </c>
      <c r="AP36" s="168">
        <f>IF(AO36="","",IF(AND(AR35=AR36,AS35=AS36,AT35=AT36),AP35,$AP$4+32))</f>
        <v>25</v>
      </c>
      <c r="AQ36" s="242">
        <f t="shared" ref="AQ36:AQ67" si="22">IF(OR(X36="",AB36=""),"",INDEX($X$4:$X$80,MATCH(AO36,$AN$4:$AN$80,0)))</f>
        <v>0</v>
      </c>
      <c r="AR36" s="240">
        <f t="shared" ref="AR36:AR67" si="23">IF(OR(AB36=""),"",INDEX($AB$4:$AB$80,MATCH(AO36,$AN$4:$AN$80,0)))</f>
        <v>0</v>
      </c>
      <c r="AS36" s="174">
        <f t="shared" si="15"/>
        <v>0</v>
      </c>
      <c r="AT36" s="171">
        <f t="shared" si="20"/>
        <v>0</v>
      </c>
    </row>
    <row r="37" spans="1:46" ht="17.100000000000001" customHeight="1">
      <c r="A37" s="33">
        <v>34</v>
      </c>
      <c r="B37" s="181"/>
      <c r="D37" s="245"/>
      <c r="E37" s="136"/>
      <c r="F37" s="129">
        <f>IF(ISTEXT(E37),F36,0)</f>
        <v>0</v>
      </c>
      <c r="G37" s="236"/>
      <c r="H37" s="106">
        <f>SUM($G37-$G41)</f>
        <v>0</v>
      </c>
      <c r="I37" s="98"/>
      <c r="J37" s="245"/>
      <c r="K37" s="207"/>
      <c r="L37" s="102">
        <f>IF(ISTEXT(K37),L36,0)</f>
        <v>0</v>
      </c>
      <c r="M37" s="236"/>
      <c r="N37" s="106">
        <f>SUM($M37-$M41)</f>
        <v>0</v>
      </c>
      <c r="P37" s="245"/>
      <c r="Q37" s="207"/>
      <c r="R37" s="102">
        <f>IF(ISTEXT(Q37),R36,0)</f>
        <v>0</v>
      </c>
      <c r="S37" s="236"/>
      <c r="T37" s="106">
        <f>SUM($S37-$S41)</f>
        <v>0</v>
      </c>
      <c r="U37" s="98"/>
      <c r="W37" s="192">
        <v>34</v>
      </c>
      <c r="X37" s="224">
        <f t="shared" si="16"/>
        <v>0</v>
      </c>
      <c r="Y37" s="225" t="str">
        <f t="shared" si="3"/>
        <v/>
      </c>
      <c r="Z37" s="259" t="str">
        <f t="shared" si="4"/>
        <v/>
      </c>
      <c r="AA37" s="263" t="str">
        <f t="shared" si="5"/>
        <v/>
      </c>
      <c r="AB37" s="144">
        <f t="shared" si="6"/>
        <v>0</v>
      </c>
      <c r="AC37" s="229" t="str">
        <f t="shared" si="7"/>
        <v/>
      </c>
      <c r="AD37" s="230" t="str">
        <f t="shared" si="8"/>
        <v/>
      </c>
      <c r="AE37" s="128" t="str">
        <f t="shared" si="9"/>
        <v/>
      </c>
      <c r="AF37" s="267">
        <f t="shared" si="10"/>
        <v>0</v>
      </c>
      <c r="AG37" s="128" t="str">
        <f t="shared" si="11"/>
        <v/>
      </c>
      <c r="AH37" s="128" t="str">
        <f t="shared" si="12"/>
        <v/>
      </c>
      <c r="AI37" s="128" t="str">
        <f t="shared" si="13"/>
        <v/>
      </c>
      <c r="AJ37" s="265">
        <f t="shared" si="14"/>
        <v>0</v>
      </c>
      <c r="AK37" s="140"/>
      <c r="AL37" s="28">
        <f t="shared" si="17"/>
        <v>0</v>
      </c>
      <c r="AM37" s="183">
        <f t="shared" si="18"/>
        <v>0</v>
      </c>
      <c r="AN37" s="186">
        <f t="shared" si="21"/>
        <v>25.004370000000002</v>
      </c>
      <c r="AO37" s="190">
        <f>IF(X37="","",SMALL(AN$4:AN$80,ROWS(AB$4:AB37)))</f>
        <v>25.004370000000002</v>
      </c>
      <c r="AP37" s="168">
        <f>IF(AO37="","",IF(AND(AR36=AR37,AS36=AS37,AT36=AT37),AP36,$AP$4+33))</f>
        <v>25</v>
      </c>
      <c r="AQ37" s="242">
        <f t="shared" si="22"/>
        <v>0</v>
      </c>
      <c r="AR37" s="240">
        <f t="shared" si="23"/>
        <v>0</v>
      </c>
      <c r="AS37" s="174">
        <f t="shared" ref="AS37:AS67" si="24">IF(OR(AB37=""),"",INDEX($AF$4:$AF$80,MATCH(AO37,$AN$4:$AN$80,0)))</f>
        <v>0</v>
      </c>
      <c r="AT37" s="171">
        <f t="shared" si="20"/>
        <v>0</v>
      </c>
    </row>
    <row r="38" spans="1:46" ht="17.100000000000001" customHeight="1">
      <c r="A38" s="33">
        <v>35</v>
      </c>
      <c r="B38" s="181"/>
      <c r="D38" s="245"/>
      <c r="E38" s="136"/>
      <c r="F38" s="129">
        <f>IF(ISTEXT(E38),F36,0)</f>
        <v>0</v>
      </c>
      <c r="G38" s="111">
        <f>+G37</f>
        <v>0</v>
      </c>
      <c r="H38" s="121">
        <f>SUM($G37-$G41)</f>
        <v>0</v>
      </c>
      <c r="I38" s="98"/>
      <c r="J38" s="245"/>
      <c r="K38" s="207"/>
      <c r="L38" s="102">
        <f>IF(ISTEXT(K38),L36,0)</f>
        <v>0</v>
      </c>
      <c r="M38" s="111">
        <f>+M37</f>
        <v>0</v>
      </c>
      <c r="N38" s="106">
        <f>SUM($M37-$M41)</f>
        <v>0</v>
      </c>
      <c r="P38" s="245"/>
      <c r="Q38" s="207"/>
      <c r="R38" s="102">
        <f>IF(ISTEXT(Q38),R36,0)</f>
        <v>0</v>
      </c>
      <c r="S38" s="111">
        <f>+S37</f>
        <v>0</v>
      </c>
      <c r="T38" s="106">
        <f>SUM($S37-$S41)</f>
        <v>0</v>
      </c>
      <c r="U38" s="98"/>
      <c r="W38" s="134">
        <v>35</v>
      </c>
      <c r="X38" s="224">
        <f t="shared" si="16"/>
        <v>0</v>
      </c>
      <c r="Y38" s="225" t="str">
        <f t="shared" si="3"/>
        <v/>
      </c>
      <c r="Z38" s="259" t="str">
        <f t="shared" si="4"/>
        <v/>
      </c>
      <c r="AA38" s="263" t="str">
        <f t="shared" si="5"/>
        <v/>
      </c>
      <c r="AB38" s="144">
        <f t="shared" si="6"/>
        <v>0</v>
      </c>
      <c r="AC38" s="229" t="str">
        <f t="shared" si="7"/>
        <v/>
      </c>
      <c r="AD38" s="230" t="str">
        <f t="shared" si="8"/>
        <v/>
      </c>
      <c r="AE38" s="128" t="str">
        <f t="shared" si="9"/>
        <v/>
      </c>
      <c r="AF38" s="267">
        <f t="shared" si="10"/>
        <v>0</v>
      </c>
      <c r="AG38" s="128" t="str">
        <f t="shared" si="11"/>
        <v/>
      </c>
      <c r="AH38" s="128" t="str">
        <f t="shared" si="12"/>
        <v/>
      </c>
      <c r="AI38" s="128" t="str">
        <f t="shared" si="13"/>
        <v/>
      </c>
      <c r="AJ38" s="265">
        <f t="shared" si="14"/>
        <v>0</v>
      </c>
      <c r="AK38" s="140"/>
      <c r="AL38" s="28">
        <f t="shared" si="17"/>
        <v>0</v>
      </c>
      <c r="AM38" s="183">
        <f t="shared" si="18"/>
        <v>0</v>
      </c>
      <c r="AN38" s="186">
        <f t="shared" si="21"/>
        <v>25.004380000000001</v>
      </c>
      <c r="AO38" s="190">
        <f>IF(X38="","",SMALL(AN$4:AN$80,ROWS(AB$4:AB38)))</f>
        <v>25.004380000000001</v>
      </c>
      <c r="AP38" s="168">
        <f>IF(AO38="","",IF(AND(AR37=AR38,AS37=AS38,AT37=AT38),AP37,$AP$4+34))</f>
        <v>25</v>
      </c>
      <c r="AQ38" s="242">
        <f t="shared" si="22"/>
        <v>0</v>
      </c>
      <c r="AR38" s="240">
        <f t="shared" si="23"/>
        <v>0</v>
      </c>
      <c r="AS38" s="174">
        <f t="shared" si="24"/>
        <v>0</v>
      </c>
      <c r="AT38" s="171">
        <f t="shared" si="20"/>
        <v>0</v>
      </c>
    </row>
    <row r="39" spans="1:46" ht="17.100000000000001" customHeight="1" thickBot="1">
      <c r="A39" s="33">
        <v>36</v>
      </c>
      <c r="B39" s="181"/>
      <c r="D39" s="245"/>
      <c r="E39" s="156"/>
      <c r="F39" s="131">
        <f>IF(ISTEXT(E39),F36,0)</f>
        <v>0</v>
      </c>
      <c r="G39" s="120">
        <f>+G37</f>
        <v>0</v>
      </c>
      <c r="H39" s="122">
        <f>SUM($G37-$G41)</f>
        <v>0</v>
      </c>
      <c r="I39" s="98"/>
      <c r="J39" s="245"/>
      <c r="K39" s="219"/>
      <c r="L39" s="131">
        <f>IF(ISTEXT(K39),L36,0)</f>
        <v>0</v>
      </c>
      <c r="M39" s="112">
        <f>+M37</f>
        <v>0</v>
      </c>
      <c r="N39" s="107">
        <f>SUM($M37-$M41)</f>
        <v>0</v>
      </c>
      <c r="P39" s="245"/>
      <c r="Q39" s="219"/>
      <c r="R39" s="102">
        <f>IF(ISTEXT(Q39),R36,0)</f>
        <v>0</v>
      </c>
      <c r="S39" s="112">
        <f>+S37</f>
        <v>0</v>
      </c>
      <c r="T39" s="107">
        <f>SUM($S37-$S41)</f>
        <v>0</v>
      </c>
      <c r="U39" s="98"/>
      <c r="W39" s="192">
        <v>36</v>
      </c>
      <c r="X39" s="224">
        <f t="shared" si="16"/>
        <v>0</v>
      </c>
      <c r="Y39" s="225" t="str">
        <f t="shared" si="3"/>
        <v/>
      </c>
      <c r="Z39" s="259" t="str">
        <f t="shared" si="4"/>
        <v/>
      </c>
      <c r="AA39" s="263" t="str">
        <f t="shared" si="5"/>
        <v/>
      </c>
      <c r="AB39" s="144">
        <f t="shared" si="6"/>
        <v>0</v>
      </c>
      <c r="AC39" s="229" t="str">
        <f t="shared" si="7"/>
        <v/>
      </c>
      <c r="AD39" s="230" t="str">
        <f t="shared" si="8"/>
        <v/>
      </c>
      <c r="AE39" s="128" t="str">
        <f t="shared" si="9"/>
        <v/>
      </c>
      <c r="AF39" s="267">
        <f t="shared" si="10"/>
        <v>0</v>
      </c>
      <c r="AG39" s="128" t="str">
        <f t="shared" si="11"/>
        <v/>
      </c>
      <c r="AH39" s="128" t="str">
        <f t="shared" si="12"/>
        <v/>
      </c>
      <c r="AI39" s="128" t="str">
        <f t="shared" si="13"/>
        <v/>
      </c>
      <c r="AJ39" s="265">
        <f t="shared" si="14"/>
        <v>0</v>
      </c>
      <c r="AK39" s="140"/>
      <c r="AL39" s="28">
        <f t="shared" si="17"/>
        <v>0</v>
      </c>
      <c r="AM39" s="183">
        <f t="shared" si="18"/>
        <v>0</v>
      </c>
      <c r="AN39" s="186">
        <f t="shared" si="21"/>
        <v>25.004390000000001</v>
      </c>
      <c r="AO39" s="190">
        <f>IF(X39="","",SMALL(AN$4:AN$80,ROWS(AB$4:AB39)))</f>
        <v>25.004390000000001</v>
      </c>
      <c r="AP39" s="168">
        <f>IF(AO39="","",IF(AND(AR38=AR39,AS38=AS39,AT38=AT39),AP38,$AP$4+35))</f>
        <v>25</v>
      </c>
      <c r="AQ39" s="242">
        <f t="shared" si="22"/>
        <v>0</v>
      </c>
      <c r="AR39" s="240">
        <f t="shared" si="23"/>
        <v>0</v>
      </c>
      <c r="AS39" s="174">
        <f t="shared" si="24"/>
        <v>0</v>
      </c>
      <c r="AT39" s="171">
        <f t="shared" si="20"/>
        <v>0</v>
      </c>
    </row>
    <row r="40" spans="1:46" ht="17.100000000000001" customHeight="1">
      <c r="A40" s="33">
        <v>37</v>
      </c>
      <c r="B40" s="181"/>
      <c r="D40" s="245"/>
      <c r="E40" s="136"/>
      <c r="F40" s="115">
        <f>IF($G37+$G41=0,0,IF($G37=$G41,2,IF($G37&gt;$G41,1,3)))</f>
        <v>0</v>
      </c>
      <c r="G40" s="118">
        <f>+G41</f>
        <v>0</v>
      </c>
      <c r="H40" s="123">
        <f>SUM($G41-$G37)</f>
        <v>0</v>
      </c>
      <c r="I40" s="98"/>
      <c r="J40" s="245"/>
      <c r="K40" s="213"/>
      <c r="L40" s="117">
        <f>IF($M37+$M41=0,0,IF($M37=$M41,2,IF($M37&gt;$M41,1,3)))</f>
        <v>0</v>
      </c>
      <c r="M40" s="113">
        <f>+M41</f>
        <v>0</v>
      </c>
      <c r="N40" s="125">
        <f>SUM($M41-$M37)</f>
        <v>0</v>
      </c>
      <c r="P40" s="245"/>
      <c r="Q40" s="213"/>
      <c r="R40" s="103">
        <f>IF($S37+$S41=0,0,IF($S37=$S$9,2,IF($S37&gt;$S41,1,3)))</f>
        <v>0</v>
      </c>
      <c r="S40" s="157">
        <f>+S41</f>
        <v>0</v>
      </c>
      <c r="T40" s="108">
        <f>SUM($S41-$S37)</f>
        <v>0</v>
      </c>
      <c r="U40" s="98"/>
      <c r="W40" s="134">
        <v>37</v>
      </c>
      <c r="X40" s="224">
        <f t="shared" si="16"/>
        <v>0</v>
      </c>
      <c r="Y40" s="225" t="str">
        <f t="shared" si="3"/>
        <v/>
      </c>
      <c r="Z40" s="259" t="str">
        <f t="shared" si="4"/>
        <v/>
      </c>
      <c r="AA40" s="263" t="str">
        <f t="shared" si="5"/>
        <v/>
      </c>
      <c r="AB40" s="144">
        <f t="shared" si="6"/>
        <v>0</v>
      </c>
      <c r="AC40" s="229" t="str">
        <f t="shared" si="7"/>
        <v/>
      </c>
      <c r="AD40" s="230" t="str">
        <f t="shared" si="8"/>
        <v/>
      </c>
      <c r="AE40" s="128" t="str">
        <f t="shared" si="9"/>
        <v/>
      </c>
      <c r="AF40" s="267">
        <f t="shared" si="10"/>
        <v>0</v>
      </c>
      <c r="AG40" s="128" t="str">
        <f t="shared" si="11"/>
        <v/>
      </c>
      <c r="AH40" s="128" t="str">
        <f t="shared" si="12"/>
        <v/>
      </c>
      <c r="AI40" s="128" t="str">
        <f t="shared" si="13"/>
        <v/>
      </c>
      <c r="AJ40" s="265">
        <f t="shared" si="14"/>
        <v>0</v>
      </c>
      <c r="AK40" s="140"/>
      <c r="AL40" s="28">
        <f t="shared" si="17"/>
        <v>0</v>
      </c>
      <c r="AM40" s="183">
        <f t="shared" si="18"/>
        <v>0</v>
      </c>
      <c r="AN40" s="186">
        <f t="shared" si="21"/>
        <v>25.0044</v>
      </c>
      <c r="AO40" s="190">
        <f>IF(X40="","",SMALL(AN$4:AN$80,ROWS(AB$4:AB40)))</f>
        <v>25.0044</v>
      </c>
      <c r="AP40" s="168">
        <f>IF(AO40="","",IF(AND(AR39=AR40,AS39=AS40,AT39=AT40),AP39,$AP$4+36))</f>
        <v>25</v>
      </c>
      <c r="AQ40" s="242">
        <f t="shared" si="22"/>
        <v>0</v>
      </c>
      <c r="AR40" s="240">
        <f t="shared" si="23"/>
        <v>0</v>
      </c>
      <c r="AS40" s="174">
        <f t="shared" si="24"/>
        <v>0</v>
      </c>
      <c r="AT40" s="171">
        <f t="shared" si="20"/>
        <v>0</v>
      </c>
    </row>
    <row r="41" spans="1:46" ht="17.100000000000001" customHeight="1">
      <c r="A41" s="33">
        <v>38</v>
      </c>
      <c r="B41" s="181"/>
      <c r="D41" s="245"/>
      <c r="E41" s="136"/>
      <c r="F41" s="129">
        <f>IF(ISTEXT(E41),F40,0)</f>
        <v>0</v>
      </c>
      <c r="G41" s="236"/>
      <c r="H41" s="106">
        <f>SUM($G41-$G37)</f>
        <v>0</v>
      </c>
      <c r="I41" s="98"/>
      <c r="J41" s="245"/>
      <c r="K41" s="207"/>
      <c r="L41" s="102">
        <f>IF(ISTEXT(K41),L40,0)</f>
        <v>0</v>
      </c>
      <c r="M41" s="236"/>
      <c r="N41" s="106">
        <f>SUM($M41-$M37)</f>
        <v>0</v>
      </c>
      <c r="P41" s="245"/>
      <c r="Q41" s="207"/>
      <c r="R41" s="102">
        <f>IF(ISTEXT(Q41),R40,0)</f>
        <v>0</v>
      </c>
      <c r="S41" s="236"/>
      <c r="T41" s="106">
        <f>SUM($S41-$S37)</f>
        <v>0</v>
      </c>
      <c r="U41" s="98"/>
      <c r="W41" s="192">
        <v>38</v>
      </c>
      <c r="X41" s="224">
        <f t="shared" si="16"/>
        <v>0</v>
      </c>
      <c r="Y41" s="225" t="str">
        <f t="shared" si="3"/>
        <v/>
      </c>
      <c r="Z41" s="259" t="str">
        <f t="shared" si="4"/>
        <v/>
      </c>
      <c r="AA41" s="263" t="str">
        <f t="shared" si="5"/>
        <v/>
      </c>
      <c r="AB41" s="144">
        <f t="shared" si="6"/>
        <v>0</v>
      </c>
      <c r="AC41" s="229" t="str">
        <f t="shared" si="7"/>
        <v/>
      </c>
      <c r="AD41" s="230" t="str">
        <f t="shared" si="8"/>
        <v/>
      </c>
      <c r="AE41" s="128" t="str">
        <f t="shared" si="9"/>
        <v/>
      </c>
      <c r="AF41" s="267">
        <f t="shared" si="10"/>
        <v>0</v>
      </c>
      <c r="AG41" s="128" t="str">
        <f t="shared" si="11"/>
        <v/>
      </c>
      <c r="AH41" s="128" t="str">
        <f t="shared" si="12"/>
        <v/>
      </c>
      <c r="AI41" s="128" t="str">
        <f t="shared" si="13"/>
        <v/>
      </c>
      <c r="AJ41" s="265">
        <f t="shared" si="14"/>
        <v>0</v>
      </c>
      <c r="AK41" s="140"/>
      <c r="AL41" s="28">
        <f t="shared" si="17"/>
        <v>0</v>
      </c>
      <c r="AM41" s="183">
        <f t="shared" si="18"/>
        <v>0</v>
      </c>
      <c r="AN41" s="186">
        <f t="shared" si="21"/>
        <v>25.00441</v>
      </c>
      <c r="AO41" s="190">
        <f>IF(X41="","",SMALL(AN$4:AN$80,ROWS(AB$4:AB41)))</f>
        <v>25.00441</v>
      </c>
      <c r="AP41" s="168">
        <f>IF(AO41="","",IF(AND(AR40=AR41,AS40=AS41,AT40=AT41),AP40,$AP$4+37))</f>
        <v>25</v>
      </c>
      <c r="AQ41" s="242">
        <f t="shared" si="22"/>
        <v>0</v>
      </c>
      <c r="AR41" s="240">
        <f t="shared" si="23"/>
        <v>0</v>
      </c>
      <c r="AS41" s="174">
        <f t="shared" si="24"/>
        <v>0</v>
      </c>
      <c r="AT41" s="171">
        <f t="shared" si="20"/>
        <v>0</v>
      </c>
    </row>
    <row r="42" spans="1:46" ht="17.100000000000001" customHeight="1">
      <c r="A42" s="33">
        <v>39</v>
      </c>
      <c r="B42" s="181"/>
      <c r="D42" s="245"/>
      <c r="E42" s="136"/>
      <c r="F42" s="129">
        <f>IF(ISTEXT(E42),F40,0)</f>
        <v>0</v>
      </c>
      <c r="G42" s="111">
        <f>+G41</f>
        <v>0</v>
      </c>
      <c r="H42" s="121">
        <f>SUM($G41-$G37)</f>
        <v>0</v>
      </c>
      <c r="I42" s="98"/>
      <c r="J42" s="245"/>
      <c r="K42" s="207"/>
      <c r="L42" s="102">
        <f>IF(ISTEXT(K42),L40,0)</f>
        <v>0</v>
      </c>
      <c r="M42" s="111">
        <f>+M41</f>
        <v>0</v>
      </c>
      <c r="N42" s="106">
        <f>SUM($M41-$M37)</f>
        <v>0</v>
      </c>
      <c r="P42" s="245"/>
      <c r="Q42" s="207"/>
      <c r="R42" s="102">
        <f>IF(ISTEXT(Q42),R40,0)</f>
        <v>0</v>
      </c>
      <c r="S42" s="111">
        <f>+S41</f>
        <v>0</v>
      </c>
      <c r="T42" s="106">
        <f>SUM($S41-$S37)</f>
        <v>0</v>
      </c>
      <c r="U42" s="98"/>
      <c r="W42" s="134">
        <v>39</v>
      </c>
      <c r="X42" s="224">
        <f t="shared" si="16"/>
        <v>0</v>
      </c>
      <c r="Y42" s="225" t="str">
        <f t="shared" si="3"/>
        <v/>
      </c>
      <c r="Z42" s="259" t="str">
        <f t="shared" si="4"/>
        <v/>
      </c>
      <c r="AA42" s="263" t="str">
        <f t="shared" si="5"/>
        <v/>
      </c>
      <c r="AB42" s="144">
        <f t="shared" si="6"/>
        <v>0</v>
      </c>
      <c r="AC42" s="229" t="str">
        <f t="shared" si="7"/>
        <v/>
      </c>
      <c r="AD42" s="230" t="str">
        <f t="shared" si="8"/>
        <v/>
      </c>
      <c r="AE42" s="128" t="str">
        <f t="shared" si="9"/>
        <v/>
      </c>
      <c r="AF42" s="267">
        <f t="shared" si="10"/>
        <v>0</v>
      </c>
      <c r="AG42" s="128" t="str">
        <f t="shared" si="11"/>
        <v/>
      </c>
      <c r="AH42" s="128" t="str">
        <f t="shared" si="12"/>
        <v/>
      </c>
      <c r="AI42" s="128" t="str">
        <f t="shared" si="13"/>
        <v/>
      </c>
      <c r="AJ42" s="265">
        <f t="shared" si="14"/>
        <v>0</v>
      </c>
      <c r="AK42" s="140"/>
      <c r="AL42" s="28">
        <f t="shared" si="17"/>
        <v>0</v>
      </c>
      <c r="AM42" s="183">
        <f t="shared" si="18"/>
        <v>0</v>
      </c>
      <c r="AN42" s="186">
        <f t="shared" si="21"/>
        <v>25.00442</v>
      </c>
      <c r="AO42" s="190">
        <f>IF(X42="","",SMALL(AN$4:AN$80,ROWS(AB$4:AB42)))</f>
        <v>25.00442</v>
      </c>
      <c r="AP42" s="168">
        <f>IF(AO42="","",IF(AND(AR41=AR42,AS41=AS42,AT41=AT42),AP41,$AP$4+38))</f>
        <v>25</v>
      </c>
      <c r="AQ42" s="242">
        <f t="shared" si="22"/>
        <v>0</v>
      </c>
      <c r="AR42" s="240">
        <f t="shared" si="23"/>
        <v>0</v>
      </c>
      <c r="AS42" s="174">
        <f t="shared" si="24"/>
        <v>0</v>
      </c>
      <c r="AT42" s="171">
        <f t="shared" si="20"/>
        <v>0</v>
      </c>
    </row>
    <row r="43" spans="1:46" ht="17.100000000000001" customHeight="1" thickBot="1">
      <c r="A43" s="33">
        <v>40</v>
      </c>
      <c r="B43" s="181"/>
      <c r="D43" s="246"/>
      <c r="E43" s="155"/>
      <c r="F43" s="129">
        <f>IF(ISTEXT(E43),F40,0)</f>
        <v>0</v>
      </c>
      <c r="G43" s="114">
        <f>+G41</f>
        <v>0</v>
      </c>
      <c r="H43" s="124">
        <f>SUM($G41-$G37)</f>
        <v>0</v>
      </c>
      <c r="I43" s="98"/>
      <c r="J43" s="246"/>
      <c r="K43" s="154"/>
      <c r="L43" s="102">
        <f>IF(ISTEXT(K43),L40,0)</f>
        <v>0</v>
      </c>
      <c r="M43" s="114">
        <f>+M41</f>
        <v>0</v>
      </c>
      <c r="N43" s="119">
        <f>SUM($M41-$M37)</f>
        <v>0</v>
      </c>
      <c r="P43" s="246"/>
      <c r="Q43" s="154"/>
      <c r="R43" s="102">
        <f>IF(ISTEXT(Q43),R40,0)</f>
        <v>0</v>
      </c>
      <c r="S43" s="114">
        <f>+S41</f>
        <v>0</v>
      </c>
      <c r="T43" s="109">
        <f>SUM($S41-$S37)</f>
        <v>0</v>
      </c>
      <c r="U43" s="98"/>
      <c r="W43" s="192">
        <v>40</v>
      </c>
      <c r="X43" s="224">
        <f t="shared" si="16"/>
        <v>0</v>
      </c>
      <c r="Y43" s="225" t="str">
        <f t="shared" si="3"/>
        <v/>
      </c>
      <c r="Z43" s="259" t="str">
        <f t="shared" si="4"/>
        <v/>
      </c>
      <c r="AA43" s="263" t="str">
        <f t="shared" si="5"/>
        <v/>
      </c>
      <c r="AB43" s="144">
        <f t="shared" si="6"/>
        <v>0</v>
      </c>
      <c r="AC43" s="229" t="str">
        <f t="shared" si="7"/>
        <v/>
      </c>
      <c r="AD43" s="230" t="str">
        <f t="shared" si="8"/>
        <v/>
      </c>
      <c r="AE43" s="128" t="str">
        <f t="shared" si="9"/>
        <v/>
      </c>
      <c r="AF43" s="267">
        <f t="shared" si="10"/>
        <v>0</v>
      </c>
      <c r="AG43" s="128" t="str">
        <f t="shared" si="11"/>
        <v/>
      </c>
      <c r="AH43" s="128" t="str">
        <f t="shared" si="12"/>
        <v/>
      </c>
      <c r="AI43" s="128" t="str">
        <f t="shared" si="13"/>
        <v/>
      </c>
      <c r="AJ43" s="265">
        <f t="shared" si="14"/>
        <v>0</v>
      </c>
      <c r="AK43" s="140"/>
      <c r="AL43" s="28">
        <f t="shared" si="17"/>
        <v>0</v>
      </c>
      <c r="AM43" s="183">
        <f t="shared" si="18"/>
        <v>0</v>
      </c>
      <c r="AN43" s="186">
        <f t="shared" si="21"/>
        <v>25.004430000000003</v>
      </c>
      <c r="AO43" s="190">
        <f>IF(X43="","",SMALL(AN$4:AN$80,ROWS(AB$4:AB43)))</f>
        <v>25.004430000000003</v>
      </c>
      <c r="AP43" s="168">
        <f>IF(AO43="","",IF(AND(AR42=AR43,AS42=AS43,AT42=AT43),AP42,$AP$4+39))</f>
        <v>25</v>
      </c>
      <c r="AQ43" s="242">
        <f t="shared" si="22"/>
        <v>0</v>
      </c>
      <c r="AR43" s="240">
        <f t="shared" si="23"/>
        <v>0</v>
      </c>
      <c r="AS43" s="174">
        <f t="shared" si="24"/>
        <v>0</v>
      </c>
      <c r="AT43" s="171">
        <f t="shared" si="20"/>
        <v>0</v>
      </c>
    </row>
    <row r="44" spans="1:46" ht="17.100000000000001" customHeight="1" thickTop="1">
      <c r="A44" s="33">
        <v>41</v>
      </c>
      <c r="B44" s="181"/>
      <c r="D44" s="244">
        <v>6</v>
      </c>
      <c r="E44" s="136"/>
      <c r="F44" s="101">
        <f>IF($G45+$G49=0,0,IF($G45=$G49,2,IF($G45&lt;$G49,1,3)))</f>
        <v>0</v>
      </c>
      <c r="G44" s="110">
        <f>+G45</f>
        <v>0</v>
      </c>
      <c r="H44" s="130">
        <f>SUM($G45-$G49)</f>
        <v>0</v>
      </c>
      <c r="I44" s="98"/>
      <c r="J44" s="244">
        <v>6</v>
      </c>
      <c r="K44" s="218"/>
      <c r="L44" s="116">
        <f>IF($M45+$M49=0,0,IF($M45=$M49,2,IF($M45&lt;$M49,1,3)))</f>
        <v>0</v>
      </c>
      <c r="M44" s="110">
        <f>+M45</f>
        <v>0</v>
      </c>
      <c r="N44" s="105">
        <f>SUM($M45-$M49)</f>
        <v>0</v>
      </c>
      <c r="P44" s="244">
        <v>6</v>
      </c>
      <c r="Q44" s="218"/>
      <c r="R44" s="116">
        <f>IF($S45+$S49=0,0,IF($S45=$S49,2,IF($S45&lt;$S49,1,3)))</f>
        <v>0</v>
      </c>
      <c r="S44" s="110">
        <f>+S45</f>
        <v>0</v>
      </c>
      <c r="T44" s="105">
        <f>SUM($S45-$S49)</f>
        <v>0</v>
      </c>
      <c r="U44" s="98"/>
      <c r="W44" s="134">
        <v>41</v>
      </c>
      <c r="X44" s="224">
        <f t="shared" si="16"/>
        <v>0</v>
      </c>
      <c r="Y44" s="225" t="str">
        <f t="shared" si="3"/>
        <v/>
      </c>
      <c r="Z44" s="259" t="str">
        <f t="shared" si="4"/>
        <v/>
      </c>
      <c r="AA44" s="263" t="str">
        <f t="shared" si="5"/>
        <v/>
      </c>
      <c r="AB44" s="144">
        <f t="shared" si="6"/>
        <v>0</v>
      </c>
      <c r="AC44" s="229" t="str">
        <f t="shared" si="7"/>
        <v/>
      </c>
      <c r="AD44" s="230" t="str">
        <f t="shared" si="8"/>
        <v/>
      </c>
      <c r="AE44" s="128" t="str">
        <f t="shared" si="9"/>
        <v/>
      </c>
      <c r="AF44" s="267">
        <f t="shared" si="10"/>
        <v>0</v>
      </c>
      <c r="AG44" s="128" t="str">
        <f t="shared" si="11"/>
        <v/>
      </c>
      <c r="AH44" s="128" t="str">
        <f t="shared" si="12"/>
        <v/>
      </c>
      <c r="AI44" s="128" t="str">
        <f t="shared" si="13"/>
        <v/>
      </c>
      <c r="AJ44" s="265">
        <f t="shared" si="14"/>
        <v>0</v>
      </c>
      <c r="AK44" s="140"/>
      <c r="AL44" s="28">
        <f t="shared" si="17"/>
        <v>0</v>
      </c>
      <c r="AM44" s="183">
        <f t="shared" si="18"/>
        <v>0</v>
      </c>
      <c r="AN44" s="186">
        <f t="shared" si="21"/>
        <v>25.004440000000002</v>
      </c>
      <c r="AO44" s="190">
        <f>IF(X44="","",SMALL(AN$4:AN$80,ROWS(AB$4:AB44)))</f>
        <v>25.004440000000002</v>
      </c>
      <c r="AP44" s="168">
        <f>IF(AO44="","",IF(AND(AR43=AR44,AS43=AS44,AT43=AT44),AP43,$AP$4+40))</f>
        <v>25</v>
      </c>
      <c r="AQ44" s="242">
        <f t="shared" si="22"/>
        <v>0</v>
      </c>
      <c r="AR44" s="240">
        <f t="shared" si="23"/>
        <v>0</v>
      </c>
      <c r="AS44" s="174">
        <f t="shared" si="24"/>
        <v>0</v>
      </c>
      <c r="AT44" s="171">
        <f t="shared" si="20"/>
        <v>0</v>
      </c>
    </row>
    <row r="45" spans="1:46" ht="17.100000000000001" customHeight="1">
      <c r="A45" s="33">
        <v>42</v>
      </c>
      <c r="B45" s="181"/>
      <c r="D45" s="245"/>
      <c r="E45" s="136"/>
      <c r="F45" s="129">
        <f>IF(ISTEXT(E45),F44,0)</f>
        <v>0</v>
      </c>
      <c r="G45" s="237"/>
      <c r="H45" s="106">
        <f>SUM($G45-$G49)</f>
        <v>0</v>
      </c>
      <c r="I45" s="98"/>
      <c r="J45" s="245"/>
      <c r="K45" s="207"/>
      <c r="L45" s="102">
        <f>IF(ISTEXT(K45),L44,0)</f>
        <v>0</v>
      </c>
      <c r="M45" s="237"/>
      <c r="N45" s="106">
        <f>SUM($M45-$M49)</f>
        <v>0</v>
      </c>
      <c r="P45" s="245"/>
      <c r="Q45" s="207"/>
      <c r="R45" s="102">
        <f>IF(ISTEXT(Q45),R44,0)</f>
        <v>0</v>
      </c>
      <c r="S45" s="237"/>
      <c r="T45" s="106">
        <f>SUM($S45-$S49)</f>
        <v>0</v>
      </c>
      <c r="U45" s="98"/>
      <c r="W45" s="192">
        <v>42</v>
      </c>
      <c r="X45" s="224">
        <f t="shared" si="16"/>
        <v>0</v>
      </c>
      <c r="Y45" s="225" t="str">
        <f t="shared" si="3"/>
        <v/>
      </c>
      <c r="Z45" s="259" t="str">
        <f t="shared" si="4"/>
        <v/>
      </c>
      <c r="AA45" s="263" t="str">
        <f t="shared" si="5"/>
        <v/>
      </c>
      <c r="AB45" s="144">
        <f t="shared" si="6"/>
        <v>0</v>
      </c>
      <c r="AC45" s="229" t="str">
        <f t="shared" si="7"/>
        <v/>
      </c>
      <c r="AD45" s="230" t="str">
        <f t="shared" si="8"/>
        <v/>
      </c>
      <c r="AE45" s="128" t="str">
        <f t="shared" si="9"/>
        <v/>
      </c>
      <c r="AF45" s="267">
        <f t="shared" si="10"/>
        <v>0</v>
      </c>
      <c r="AG45" s="128" t="str">
        <f t="shared" si="11"/>
        <v/>
      </c>
      <c r="AH45" s="128" t="str">
        <f t="shared" si="12"/>
        <v/>
      </c>
      <c r="AI45" s="128" t="str">
        <f t="shared" si="13"/>
        <v/>
      </c>
      <c r="AJ45" s="265">
        <f t="shared" si="14"/>
        <v>0</v>
      </c>
      <c r="AK45" s="140"/>
      <c r="AL45" s="28">
        <f t="shared" si="17"/>
        <v>0</v>
      </c>
      <c r="AM45" s="183">
        <f t="shared" si="18"/>
        <v>0</v>
      </c>
      <c r="AN45" s="186">
        <f t="shared" si="21"/>
        <v>25.004450000000002</v>
      </c>
      <c r="AO45" s="190">
        <f>IF(X45="","",SMALL(AN$4:AN$80,ROWS(AB$4:AB45)))</f>
        <v>25.004450000000002</v>
      </c>
      <c r="AP45" s="168">
        <f>IF(AO45="","",IF(AND(AR44=AR45,AS44=AS45,AT44=AT45),AP44,$AP$4+41))</f>
        <v>25</v>
      </c>
      <c r="AQ45" s="242">
        <f t="shared" si="22"/>
        <v>0</v>
      </c>
      <c r="AR45" s="240">
        <f t="shared" si="23"/>
        <v>0</v>
      </c>
      <c r="AS45" s="174">
        <f t="shared" si="24"/>
        <v>0</v>
      </c>
      <c r="AT45" s="171">
        <f t="shared" si="20"/>
        <v>0</v>
      </c>
    </row>
    <row r="46" spans="1:46" ht="17.100000000000001" customHeight="1">
      <c r="A46" s="33">
        <v>43</v>
      </c>
      <c r="B46" s="181"/>
      <c r="D46" s="245"/>
      <c r="E46" s="137"/>
      <c r="F46" s="129">
        <f>IF(ISTEXT(E46),F44,0)</f>
        <v>0</v>
      </c>
      <c r="G46" s="111">
        <f>+G45</f>
        <v>0</v>
      </c>
      <c r="H46" s="121">
        <f>SUM($G45-$G49)</f>
        <v>0</v>
      </c>
      <c r="I46" s="98"/>
      <c r="J46" s="245"/>
      <c r="K46" s="207"/>
      <c r="L46" s="102">
        <f>IF(ISTEXT(K46),L44,0)</f>
        <v>0</v>
      </c>
      <c r="M46" s="111">
        <f>+M45</f>
        <v>0</v>
      </c>
      <c r="N46" s="106">
        <f>SUM($M45-$M49)</f>
        <v>0</v>
      </c>
      <c r="P46" s="245"/>
      <c r="Q46" s="207"/>
      <c r="R46" s="102">
        <f>IF(ISTEXT(Q46),R44,0)</f>
        <v>0</v>
      </c>
      <c r="S46" s="111">
        <f>+S45</f>
        <v>0</v>
      </c>
      <c r="T46" s="106">
        <f>SUM($S45-$S49)</f>
        <v>0</v>
      </c>
      <c r="U46" s="98"/>
      <c r="W46" s="134">
        <v>43</v>
      </c>
      <c r="X46" s="224">
        <f t="shared" si="16"/>
        <v>0</v>
      </c>
      <c r="Y46" s="225" t="str">
        <f t="shared" si="3"/>
        <v/>
      </c>
      <c r="Z46" s="259" t="str">
        <f t="shared" si="4"/>
        <v/>
      </c>
      <c r="AA46" s="263" t="str">
        <f t="shared" si="5"/>
        <v/>
      </c>
      <c r="AB46" s="144">
        <f t="shared" si="6"/>
        <v>0</v>
      </c>
      <c r="AC46" s="229" t="str">
        <f t="shared" si="7"/>
        <v/>
      </c>
      <c r="AD46" s="230" t="str">
        <f t="shared" si="8"/>
        <v/>
      </c>
      <c r="AE46" s="128" t="str">
        <f t="shared" si="9"/>
        <v/>
      </c>
      <c r="AF46" s="267">
        <f t="shared" si="10"/>
        <v>0</v>
      </c>
      <c r="AG46" s="128" t="str">
        <f t="shared" si="11"/>
        <v/>
      </c>
      <c r="AH46" s="128" t="str">
        <f t="shared" si="12"/>
        <v/>
      </c>
      <c r="AI46" s="128" t="str">
        <f t="shared" si="13"/>
        <v/>
      </c>
      <c r="AJ46" s="265">
        <f t="shared" si="14"/>
        <v>0</v>
      </c>
      <c r="AK46" s="140"/>
      <c r="AL46" s="28">
        <f t="shared" si="17"/>
        <v>0</v>
      </c>
      <c r="AM46" s="183">
        <f t="shared" si="18"/>
        <v>0</v>
      </c>
      <c r="AN46" s="186">
        <f t="shared" si="21"/>
        <v>25.004460000000002</v>
      </c>
      <c r="AO46" s="190">
        <f>IF(X46="","",SMALL(AN$4:AN$80,ROWS(AB$4:AB46)))</f>
        <v>25.004460000000002</v>
      </c>
      <c r="AP46" s="168">
        <f>IF(AO46="","",IF(AND(AR45=AR46,AS45=AS46,AT45=AT46),AP45,$AP$4+42))</f>
        <v>25</v>
      </c>
      <c r="AQ46" s="242">
        <f t="shared" si="22"/>
        <v>0</v>
      </c>
      <c r="AR46" s="240">
        <f t="shared" si="23"/>
        <v>0</v>
      </c>
      <c r="AS46" s="174">
        <f t="shared" si="24"/>
        <v>0</v>
      </c>
      <c r="AT46" s="171">
        <f t="shared" si="20"/>
        <v>0</v>
      </c>
    </row>
    <row r="47" spans="1:46" ht="17.100000000000001" customHeight="1" thickBot="1">
      <c r="A47" s="33">
        <v>44</v>
      </c>
      <c r="B47" s="181"/>
      <c r="D47" s="245"/>
      <c r="E47" s="156"/>
      <c r="F47" s="131">
        <f>IF(ISTEXT(E47),F44,0)</f>
        <v>0</v>
      </c>
      <c r="G47" s="120">
        <f>+G45</f>
        <v>0</v>
      </c>
      <c r="H47" s="122">
        <f>SUM($G45-$G49)</f>
        <v>0</v>
      </c>
      <c r="I47" s="98"/>
      <c r="J47" s="245"/>
      <c r="K47" s="219"/>
      <c r="L47" s="131">
        <f>IF(ISTEXT(K47),L44,0)</f>
        <v>0</v>
      </c>
      <c r="M47" s="112">
        <f>+M45</f>
        <v>0</v>
      </c>
      <c r="N47" s="107">
        <f>SUM($M45-$M49)</f>
        <v>0</v>
      </c>
      <c r="P47" s="245"/>
      <c r="Q47" s="219"/>
      <c r="R47" s="102">
        <f>IF(ISTEXT(Q47),R44,0)</f>
        <v>0</v>
      </c>
      <c r="S47" s="112">
        <f>+S45</f>
        <v>0</v>
      </c>
      <c r="T47" s="107">
        <f>SUM($S45-$S49)</f>
        <v>0</v>
      </c>
      <c r="U47" s="98"/>
      <c r="W47" s="192">
        <v>44</v>
      </c>
      <c r="X47" s="224">
        <f t="shared" si="16"/>
        <v>0</v>
      </c>
      <c r="Y47" s="225" t="str">
        <f t="shared" si="3"/>
        <v/>
      </c>
      <c r="Z47" s="259" t="str">
        <f t="shared" si="4"/>
        <v/>
      </c>
      <c r="AA47" s="263" t="str">
        <f t="shared" si="5"/>
        <v/>
      </c>
      <c r="AB47" s="144">
        <f t="shared" si="6"/>
        <v>0</v>
      </c>
      <c r="AC47" s="229" t="str">
        <f t="shared" si="7"/>
        <v/>
      </c>
      <c r="AD47" s="230" t="str">
        <f t="shared" si="8"/>
        <v/>
      </c>
      <c r="AE47" s="128" t="str">
        <f t="shared" si="9"/>
        <v/>
      </c>
      <c r="AF47" s="267">
        <f t="shared" si="10"/>
        <v>0</v>
      </c>
      <c r="AG47" s="128" t="str">
        <f t="shared" si="11"/>
        <v/>
      </c>
      <c r="AH47" s="128" t="str">
        <f t="shared" si="12"/>
        <v/>
      </c>
      <c r="AI47" s="128" t="str">
        <f t="shared" si="13"/>
        <v/>
      </c>
      <c r="AJ47" s="265">
        <f t="shared" si="14"/>
        <v>0</v>
      </c>
      <c r="AK47" s="140"/>
      <c r="AL47" s="28">
        <f t="shared" si="17"/>
        <v>0</v>
      </c>
      <c r="AM47" s="183">
        <f t="shared" si="18"/>
        <v>0</v>
      </c>
      <c r="AN47" s="186">
        <f t="shared" si="21"/>
        <v>25.004470000000001</v>
      </c>
      <c r="AO47" s="190">
        <f>IF(X47="","",SMALL(AN$4:AN$80,ROWS(AB$4:AB47)))</f>
        <v>25.004470000000001</v>
      </c>
      <c r="AP47" s="168">
        <f>IF(AO47="","",IF(AND(AR46=AR47,AS46=AS47,AT46=AT47),AP46,$AP$4+43))</f>
        <v>25</v>
      </c>
      <c r="AQ47" s="242">
        <f t="shared" si="22"/>
        <v>0</v>
      </c>
      <c r="AR47" s="240">
        <f t="shared" si="23"/>
        <v>0</v>
      </c>
      <c r="AS47" s="174">
        <f t="shared" si="24"/>
        <v>0</v>
      </c>
      <c r="AT47" s="171">
        <f t="shared" si="20"/>
        <v>0</v>
      </c>
    </row>
    <row r="48" spans="1:46" ht="17.100000000000001" customHeight="1">
      <c r="A48" s="33">
        <v>45</v>
      </c>
      <c r="B48" s="181"/>
      <c r="D48" s="245"/>
      <c r="E48" s="136"/>
      <c r="F48" s="115">
        <f>IF($G45+$G49=0,0,IF($G45=$G49,2,IF($G45&gt;$G49,1,3)))</f>
        <v>0</v>
      </c>
      <c r="G48" s="118">
        <f>+G49</f>
        <v>0</v>
      </c>
      <c r="H48" s="123">
        <f>SUM($G49-$G45)</f>
        <v>0</v>
      </c>
      <c r="I48" s="98"/>
      <c r="J48" s="245"/>
      <c r="K48" s="213"/>
      <c r="L48" s="117">
        <f>IF($M45+$M49=0,0,IF($M45=$M49,2,IF($M45&gt;$M49,1,3)))</f>
        <v>0</v>
      </c>
      <c r="M48" s="113">
        <f>+M49</f>
        <v>0</v>
      </c>
      <c r="N48" s="125">
        <f>SUM($M49-$M45)</f>
        <v>0</v>
      </c>
      <c r="P48" s="245"/>
      <c r="Q48" s="213"/>
      <c r="R48" s="103">
        <f>IF($S45+$S49=0,0,IF($S45=$S$9,2,IF($S45&gt;$S49,1,3)))</f>
        <v>0</v>
      </c>
      <c r="S48" s="113">
        <f>+S49</f>
        <v>0</v>
      </c>
      <c r="T48" s="108">
        <f>SUM($S49-$S45)</f>
        <v>0</v>
      </c>
      <c r="U48" s="98"/>
      <c r="W48" s="134">
        <v>45</v>
      </c>
      <c r="X48" s="224">
        <f t="shared" si="16"/>
        <v>0</v>
      </c>
      <c r="Y48" s="225" t="str">
        <f t="shared" si="3"/>
        <v/>
      </c>
      <c r="Z48" s="259" t="str">
        <f t="shared" si="4"/>
        <v/>
      </c>
      <c r="AA48" s="263" t="str">
        <f t="shared" si="5"/>
        <v/>
      </c>
      <c r="AB48" s="144">
        <f t="shared" si="6"/>
        <v>0</v>
      </c>
      <c r="AC48" s="229" t="str">
        <f t="shared" si="7"/>
        <v/>
      </c>
      <c r="AD48" s="230" t="str">
        <f t="shared" si="8"/>
        <v/>
      </c>
      <c r="AE48" s="128" t="str">
        <f t="shared" si="9"/>
        <v/>
      </c>
      <c r="AF48" s="267">
        <f t="shared" si="10"/>
        <v>0</v>
      </c>
      <c r="AG48" s="128" t="str">
        <f t="shared" si="11"/>
        <v/>
      </c>
      <c r="AH48" s="128" t="str">
        <f t="shared" si="12"/>
        <v/>
      </c>
      <c r="AI48" s="128" t="str">
        <f t="shared" si="13"/>
        <v/>
      </c>
      <c r="AJ48" s="265">
        <f t="shared" si="14"/>
        <v>0</v>
      </c>
      <c r="AK48" s="140"/>
      <c r="AL48" s="28">
        <f t="shared" si="17"/>
        <v>0</v>
      </c>
      <c r="AM48" s="183">
        <f t="shared" si="18"/>
        <v>0</v>
      </c>
      <c r="AN48" s="186">
        <f t="shared" si="21"/>
        <v>25.004480000000001</v>
      </c>
      <c r="AO48" s="190">
        <f>IF(X48="","",SMALL(AN$4:AN$80,ROWS(AB$4:AB48)))</f>
        <v>25.004480000000001</v>
      </c>
      <c r="AP48" s="168">
        <f>IF(AO48="","",IF(AND(AR47=AR48,AS47=AS48,AT47=AT48),AP47,$AP$4+44))</f>
        <v>25</v>
      </c>
      <c r="AQ48" s="242">
        <f t="shared" si="22"/>
        <v>0</v>
      </c>
      <c r="AR48" s="240">
        <f t="shared" si="23"/>
        <v>0</v>
      </c>
      <c r="AS48" s="174">
        <f t="shared" si="24"/>
        <v>0</v>
      </c>
      <c r="AT48" s="171">
        <f t="shared" si="20"/>
        <v>0</v>
      </c>
    </row>
    <row r="49" spans="1:46" ht="17.100000000000001" customHeight="1">
      <c r="A49" s="33">
        <v>46</v>
      </c>
      <c r="B49" s="181"/>
      <c r="D49" s="245"/>
      <c r="E49" s="136"/>
      <c r="F49" s="129">
        <f>IF(ISTEXT(E49),F48,0)</f>
        <v>0</v>
      </c>
      <c r="G49" s="237"/>
      <c r="H49" s="106">
        <f>SUM($G49-$G45)</f>
        <v>0</v>
      </c>
      <c r="I49" s="98"/>
      <c r="J49" s="245"/>
      <c r="K49" s="207"/>
      <c r="L49" s="102">
        <f>IF(ISTEXT(K49),L48,0)</f>
        <v>0</v>
      </c>
      <c r="M49" s="237"/>
      <c r="N49" s="106">
        <f>SUM($M49-$M45)</f>
        <v>0</v>
      </c>
      <c r="P49" s="245"/>
      <c r="Q49" s="207"/>
      <c r="R49" s="102">
        <f>IF(ISTEXT(Q49),R48,0)</f>
        <v>0</v>
      </c>
      <c r="S49" s="237"/>
      <c r="T49" s="106">
        <f>SUM($S49-$S45)</f>
        <v>0</v>
      </c>
      <c r="U49" s="98"/>
      <c r="W49" s="192">
        <v>46</v>
      </c>
      <c r="X49" s="224">
        <f t="shared" si="16"/>
        <v>0</v>
      </c>
      <c r="Y49" s="225" t="str">
        <f t="shared" si="3"/>
        <v/>
      </c>
      <c r="Z49" s="259" t="str">
        <f t="shared" si="4"/>
        <v/>
      </c>
      <c r="AA49" s="263" t="str">
        <f t="shared" si="5"/>
        <v/>
      </c>
      <c r="AB49" s="144">
        <f t="shared" si="6"/>
        <v>0</v>
      </c>
      <c r="AC49" s="229" t="str">
        <f t="shared" si="7"/>
        <v/>
      </c>
      <c r="AD49" s="230" t="str">
        <f t="shared" si="8"/>
        <v/>
      </c>
      <c r="AE49" s="128" t="str">
        <f t="shared" si="9"/>
        <v/>
      </c>
      <c r="AF49" s="267">
        <f t="shared" si="10"/>
        <v>0</v>
      </c>
      <c r="AG49" s="128" t="str">
        <f t="shared" si="11"/>
        <v/>
      </c>
      <c r="AH49" s="128" t="str">
        <f t="shared" si="12"/>
        <v/>
      </c>
      <c r="AI49" s="128" t="str">
        <f t="shared" si="13"/>
        <v/>
      </c>
      <c r="AJ49" s="265">
        <f t="shared" si="14"/>
        <v>0</v>
      </c>
      <c r="AK49" s="140"/>
      <c r="AL49" s="28">
        <f t="shared" si="17"/>
        <v>0</v>
      </c>
      <c r="AM49" s="183">
        <f t="shared" si="18"/>
        <v>0</v>
      </c>
      <c r="AN49" s="186">
        <f t="shared" si="21"/>
        <v>25.004490000000001</v>
      </c>
      <c r="AO49" s="190">
        <f>IF(X49="","",SMALL(AN$4:AN$80,ROWS(AB$4:AB49)))</f>
        <v>25.004490000000001</v>
      </c>
      <c r="AP49" s="168">
        <f>IF(AO49="","",IF(AND(AR48=AR49,AS48=AS49,AT48=AT49),AP48,$AP$4+45))</f>
        <v>25</v>
      </c>
      <c r="AQ49" s="242">
        <f t="shared" si="22"/>
        <v>0</v>
      </c>
      <c r="AR49" s="240">
        <f t="shared" si="23"/>
        <v>0</v>
      </c>
      <c r="AS49" s="174">
        <f t="shared" si="24"/>
        <v>0</v>
      </c>
      <c r="AT49" s="171">
        <f t="shared" si="20"/>
        <v>0</v>
      </c>
    </row>
    <row r="50" spans="1:46" ht="17.100000000000001" customHeight="1">
      <c r="A50" s="33">
        <v>47</v>
      </c>
      <c r="B50" s="181"/>
      <c r="D50" s="245"/>
      <c r="E50" s="136"/>
      <c r="F50" s="129">
        <f>IF(ISTEXT(E50),F48,0)</f>
        <v>0</v>
      </c>
      <c r="G50" s="111">
        <f>+G49</f>
        <v>0</v>
      </c>
      <c r="H50" s="121">
        <f>SUM($G49-$G45)</f>
        <v>0</v>
      </c>
      <c r="I50" s="98"/>
      <c r="J50" s="245"/>
      <c r="K50" s="207"/>
      <c r="L50" s="102">
        <f>IF(ISTEXT(K50),L48,0)</f>
        <v>0</v>
      </c>
      <c r="M50" s="111">
        <f>+M49</f>
        <v>0</v>
      </c>
      <c r="N50" s="106">
        <f>SUM($M49-$M45)</f>
        <v>0</v>
      </c>
      <c r="P50" s="245"/>
      <c r="Q50" s="207"/>
      <c r="R50" s="102">
        <f>IF(ISTEXT(Q50),R48,0)</f>
        <v>0</v>
      </c>
      <c r="S50" s="111">
        <f>+S49</f>
        <v>0</v>
      </c>
      <c r="T50" s="106">
        <f>SUM($S49-$S45)</f>
        <v>0</v>
      </c>
      <c r="U50" s="98"/>
      <c r="W50" s="134">
        <v>47</v>
      </c>
      <c r="X50" s="224">
        <f t="shared" si="16"/>
        <v>0</v>
      </c>
      <c r="Y50" s="225" t="str">
        <f t="shared" si="3"/>
        <v/>
      </c>
      <c r="Z50" s="259" t="str">
        <f t="shared" si="4"/>
        <v/>
      </c>
      <c r="AA50" s="263" t="str">
        <f t="shared" si="5"/>
        <v/>
      </c>
      <c r="AB50" s="144">
        <f t="shared" si="6"/>
        <v>0</v>
      </c>
      <c r="AC50" s="229" t="str">
        <f t="shared" si="7"/>
        <v/>
      </c>
      <c r="AD50" s="230" t="str">
        <f t="shared" si="8"/>
        <v/>
      </c>
      <c r="AE50" s="128" t="str">
        <f t="shared" si="9"/>
        <v/>
      </c>
      <c r="AF50" s="267">
        <f t="shared" si="10"/>
        <v>0</v>
      </c>
      <c r="AG50" s="128" t="str">
        <f t="shared" si="11"/>
        <v/>
      </c>
      <c r="AH50" s="128" t="str">
        <f t="shared" si="12"/>
        <v/>
      </c>
      <c r="AI50" s="128" t="str">
        <f t="shared" si="13"/>
        <v/>
      </c>
      <c r="AJ50" s="265">
        <f t="shared" si="14"/>
        <v>0</v>
      </c>
      <c r="AK50" s="140"/>
      <c r="AL50" s="28">
        <f t="shared" si="17"/>
        <v>0</v>
      </c>
      <c r="AM50" s="183">
        <f t="shared" si="18"/>
        <v>0</v>
      </c>
      <c r="AN50" s="186">
        <f t="shared" si="21"/>
        <v>25.0045</v>
      </c>
      <c r="AO50" s="190">
        <f>IF(X50="","",SMALL(AN$4:AN$80,ROWS(AB$4:AB50)))</f>
        <v>25.0045</v>
      </c>
      <c r="AP50" s="168">
        <f>IF(AO50="","",IF(AND(AR49=AR50,AS49=AS50,AT49=AT50),AP49,$AP$4+46))</f>
        <v>25</v>
      </c>
      <c r="AQ50" s="242">
        <f t="shared" si="22"/>
        <v>0</v>
      </c>
      <c r="AR50" s="240">
        <f t="shared" si="23"/>
        <v>0</v>
      </c>
      <c r="AS50" s="174">
        <f t="shared" si="24"/>
        <v>0</v>
      </c>
      <c r="AT50" s="171">
        <f t="shared" si="20"/>
        <v>0</v>
      </c>
    </row>
    <row r="51" spans="1:46" ht="17.100000000000001" customHeight="1" thickBot="1">
      <c r="A51" s="33">
        <v>48</v>
      </c>
      <c r="B51" s="181"/>
      <c r="D51" s="246"/>
      <c r="E51" s="155"/>
      <c r="F51" s="129">
        <f>IF(ISTEXT(E51),F48,0)</f>
        <v>0</v>
      </c>
      <c r="G51" s="114">
        <f>+G49</f>
        <v>0</v>
      </c>
      <c r="H51" s="124">
        <f>SUM($G49-$G45)</f>
        <v>0</v>
      </c>
      <c r="I51" s="98"/>
      <c r="J51" s="246"/>
      <c r="K51" s="154"/>
      <c r="L51" s="102">
        <f>IF(ISTEXT(K51),L48,0)</f>
        <v>0</v>
      </c>
      <c r="M51" s="114">
        <f>+M49</f>
        <v>0</v>
      </c>
      <c r="N51" s="119">
        <f>SUM($M49-$M45)</f>
        <v>0</v>
      </c>
      <c r="P51" s="246"/>
      <c r="Q51" s="154"/>
      <c r="R51" s="102">
        <f>IF(ISTEXT(Q51),R48,0)</f>
        <v>0</v>
      </c>
      <c r="S51" s="114">
        <f>+S49</f>
        <v>0</v>
      </c>
      <c r="T51" s="109">
        <f>SUM($S49-$S45)</f>
        <v>0</v>
      </c>
      <c r="U51" s="98"/>
      <c r="W51" s="192">
        <v>48</v>
      </c>
      <c r="X51" s="224">
        <f t="shared" si="16"/>
        <v>0</v>
      </c>
      <c r="Y51" s="225" t="str">
        <f t="shared" si="3"/>
        <v/>
      </c>
      <c r="Z51" s="259" t="str">
        <f t="shared" si="4"/>
        <v/>
      </c>
      <c r="AA51" s="263" t="str">
        <f t="shared" si="5"/>
        <v/>
      </c>
      <c r="AB51" s="144">
        <f t="shared" si="6"/>
        <v>0</v>
      </c>
      <c r="AC51" s="229" t="str">
        <f t="shared" si="7"/>
        <v/>
      </c>
      <c r="AD51" s="230" t="str">
        <f t="shared" si="8"/>
        <v/>
      </c>
      <c r="AE51" s="128" t="str">
        <f t="shared" si="9"/>
        <v/>
      </c>
      <c r="AF51" s="267">
        <f t="shared" si="10"/>
        <v>0</v>
      </c>
      <c r="AG51" s="128" t="str">
        <f t="shared" si="11"/>
        <v/>
      </c>
      <c r="AH51" s="128" t="str">
        <f t="shared" si="12"/>
        <v/>
      </c>
      <c r="AI51" s="128" t="str">
        <f t="shared" si="13"/>
        <v/>
      </c>
      <c r="AJ51" s="265">
        <f t="shared" si="14"/>
        <v>0</v>
      </c>
      <c r="AK51" s="140"/>
      <c r="AL51" s="28">
        <f t="shared" si="17"/>
        <v>0</v>
      </c>
      <c r="AM51" s="183">
        <f t="shared" si="18"/>
        <v>0</v>
      </c>
      <c r="AN51" s="186">
        <f t="shared" si="21"/>
        <v>25.00451</v>
      </c>
      <c r="AO51" s="190">
        <f>IF(X51="","",SMALL(AN$4:AN$80,ROWS(AB$4:AB51)))</f>
        <v>25.00451</v>
      </c>
      <c r="AP51" s="168">
        <f>IF(AO51="","",IF(AND(AR50=AR51,AS50=AS51,AT50=AT51),AP50,$AP$4+47))</f>
        <v>25</v>
      </c>
      <c r="AQ51" s="242">
        <f t="shared" si="22"/>
        <v>0</v>
      </c>
      <c r="AR51" s="240">
        <f t="shared" si="23"/>
        <v>0</v>
      </c>
      <c r="AS51" s="174">
        <f t="shared" si="24"/>
        <v>0</v>
      </c>
      <c r="AT51" s="171">
        <f t="shared" si="20"/>
        <v>0</v>
      </c>
    </row>
    <row r="52" spans="1:46" ht="17.100000000000001" customHeight="1" thickTop="1">
      <c r="A52" s="33">
        <v>49</v>
      </c>
      <c r="B52" s="181"/>
      <c r="D52" s="244">
        <v>7</v>
      </c>
      <c r="E52" s="136"/>
      <c r="F52" s="101">
        <f>IF($G53+$G57=0,0,IF($G53=$G57,2,IF($G53&lt;$G57,1,3)))</f>
        <v>0</v>
      </c>
      <c r="G52" s="110">
        <f>+G53</f>
        <v>0</v>
      </c>
      <c r="H52" s="130">
        <f>SUM($G53-$G57)</f>
        <v>0</v>
      </c>
      <c r="I52" s="98"/>
      <c r="J52" s="244">
        <v>7</v>
      </c>
      <c r="K52" s="218"/>
      <c r="L52" s="116">
        <f>IF($M53+$M57=0,0,IF($M53=$M57,2,IF($M53&lt;$M57,1,3)))</f>
        <v>0</v>
      </c>
      <c r="M52" s="110">
        <f>+M53</f>
        <v>0</v>
      </c>
      <c r="N52" s="105">
        <f>SUM($M53-$M57)</f>
        <v>0</v>
      </c>
      <c r="P52" s="244">
        <v>7</v>
      </c>
      <c r="Q52" s="218"/>
      <c r="R52" s="116">
        <f>IF($S53+$S57=0,0,IF($S53=$S57,2,IF($S53&lt;$S57,1,3)))</f>
        <v>0</v>
      </c>
      <c r="S52" s="110">
        <f>+S53</f>
        <v>0</v>
      </c>
      <c r="T52" s="105">
        <f>SUM($S53-$S57)</f>
        <v>0</v>
      </c>
      <c r="U52" s="98"/>
      <c r="W52" s="134">
        <v>49</v>
      </c>
      <c r="X52" s="224">
        <f t="shared" si="16"/>
        <v>0</v>
      </c>
      <c r="Y52" s="225" t="str">
        <f t="shared" si="3"/>
        <v/>
      </c>
      <c r="Z52" s="259" t="str">
        <f t="shared" si="4"/>
        <v/>
      </c>
      <c r="AA52" s="263" t="str">
        <f t="shared" si="5"/>
        <v/>
      </c>
      <c r="AB52" s="144">
        <f t="shared" si="6"/>
        <v>0</v>
      </c>
      <c r="AC52" s="229" t="str">
        <f t="shared" si="7"/>
        <v/>
      </c>
      <c r="AD52" s="230" t="str">
        <f t="shared" si="8"/>
        <v/>
      </c>
      <c r="AE52" s="128" t="str">
        <f t="shared" si="9"/>
        <v/>
      </c>
      <c r="AF52" s="267">
        <f t="shared" si="10"/>
        <v>0</v>
      </c>
      <c r="AG52" s="128" t="str">
        <f t="shared" si="11"/>
        <v/>
      </c>
      <c r="AH52" s="128" t="str">
        <f t="shared" si="12"/>
        <v/>
      </c>
      <c r="AI52" s="128" t="str">
        <f t="shared" si="13"/>
        <v/>
      </c>
      <c r="AJ52" s="265">
        <f t="shared" si="14"/>
        <v>0</v>
      </c>
      <c r="AK52" s="140"/>
      <c r="AL52" s="28">
        <f t="shared" si="17"/>
        <v>0</v>
      </c>
      <c r="AM52" s="183">
        <f t="shared" si="18"/>
        <v>0</v>
      </c>
      <c r="AN52" s="186">
        <f t="shared" si="21"/>
        <v>25.004520000000003</v>
      </c>
      <c r="AO52" s="190">
        <f>IF(X52="","",SMALL(AN$4:AN$80,ROWS(AB$4:AB52)))</f>
        <v>25.004520000000003</v>
      </c>
      <c r="AP52" s="168">
        <f>IF(AO52="","",IF(AND(AR51=AR52,AS51=AS52,AT51=AT52),AP51,$AP$4+48))</f>
        <v>25</v>
      </c>
      <c r="AQ52" s="242">
        <f t="shared" si="22"/>
        <v>0</v>
      </c>
      <c r="AR52" s="240">
        <f t="shared" si="23"/>
        <v>0</v>
      </c>
      <c r="AS52" s="174">
        <f t="shared" si="24"/>
        <v>0</v>
      </c>
      <c r="AT52" s="171">
        <f t="shared" si="20"/>
        <v>0</v>
      </c>
    </row>
    <row r="53" spans="1:46" ht="17.100000000000001" customHeight="1">
      <c r="A53" s="33">
        <v>50</v>
      </c>
      <c r="B53" s="181"/>
      <c r="D53" s="245"/>
      <c r="E53" s="136"/>
      <c r="F53" s="129">
        <f>IF(ISTEXT(E53),F52,0)</f>
        <v>0</v>
      </c>
      <c r="G53" s="221"/>
      <c r="H53" s="106">
        <f>SUM($G53-$G57)</f>
        <v>0</v>
      </c>
      <c r="I53" s="98"/>
      <c r="J53" s="245"/>
      <c r="K53" s="207"/>
      <c r="L53" s="102">
        <f>IF(ISTEXT(K53),L52,0)</f>
        <v>0</v>
      </c>
      <c r="M53" s="221"/>
      <c r="N53" s="106">
        <f>SUM($M53-$M57)</f>
        <v>0</v>
      </c>
      <c r="P53" s="245"/>
      <c r="Q53" s="207"/>
      <c r="R53" s="102">
        <f>IF(ISTEXT(Q53),R52,0)</f>
        <v>0</v>
      </c>
      <c r="S53" s="221"/>
      <c r="T53" s="106">
        <f>SUM($S53-$S57)</f>
        <v>0</v>
      </c>
      <c r="U53" s="98"/>
      <c r="W53" s="192">
        <v>50</v>
      </c>
      <c r="X53" s="224">
        <f t="shared" si="16"/>
        <v>0</v>
      </c>
      <c r="Y53" s="225" t="str">
        <f t="shared" si="3"/>
        <v/>
      </c>
      <c r="Z53" s="259" t="str">
        <f t="shared" si="4"/>
        <v/>
      </c>
      <c r="AA53" s="263" t="str">
        <f t="shared" si="5"/>
        <v/>
      </c>
      <c r="AB53" s="144">
        <f t="shared" si="6"/>
        <v>0</v>
      </c>
      <c r="AC53" s="229" t="str">
        <f t="shared" si="7"/>
        <v/>
      </c>
      <c r="AD53" s="230" t="str">
        <f t="shared" si="8"/>
        <v/>
      </c>
      <c r="AE53" s="128" t="str">
        <f t="shared" si="9"/>
        <v/>
      </c>
      <c r="AF53" s="267">
        <f t="shared" si="10"/>
        <v>0</v>
      </c>
      <c r="AG53" s="128" t="str">
        <f t="shared" si="11"/>
        <v/>
      </c>
      <c r="AH53" s="128" t="str">
        <f t="shared" si="12"/>
        <v/>
      </c>
      <c r="AI53" s="128" t="str">
        <f t="shared" si="13"/>
        <v/>
      </c>
      <c r="AJ53" s="265">
        <f t="shared" si="14"/>
        <v>0</v>
      </c>
      <c r="AK53" s="140"/>
      <c r="AL53" s="28">
        <f t="shared" si="17"/>
        <v>0</v>
      </c>
      <c r="AM53" s="183">
        <f t="shared" si="18"/>
        <v>0</v>
      </c>
      <c r="AN53" s="186">
        <f t="shared" si="21"/>
        <v>25.004530000000003</v>
      </c>
      <c r="AO53" s="190">
        <f>IF(X53="","",SMALL(AN$4:AN$80,ROWS(AB$4:AB53)))</f>
        <v>25.004530000000003</v>
      </c>
      <c r="AP53" s="168">
        <f>IF(AO53="","",IF(AND(AR52=AR53,AS52=AS53,AT52=AT53),AP52,$AP$4+49))</f>
        <v>25</v>
      </c>
      <c r="AQ53" s="242">
        <f t="shared" si="22"/>
        <v>0</v>
      </c>
      <c r="AR53" s="240">
        <f t="shared" si="23"/>
        <v>0</v>
      </c>
      <c r="AS53" s="174">
        <f t="shared" si="24"/>
        <v>0</v>
      </c>
      <c r="AT53" s="171">
        <f t="shared" si="20"/>
        <v>0</v>
      </c>
    </row>
    <row r="54" spans="1:46" ht="17.100000000000001" customHeight="1">
      <c r="A54" s="33">
        <v>51</v>
      </c>
      <c r="B54" s="181"/>
      <c r="D54" s="245"/>
      <c r="E54" s="136"/>
      <c r="F54" s="129">
        <f>IF(ISTEXT(E54),F52,0)</f>
        <v>0</v>
      </c>
      <c r="G54" s="111">
        <f>+G53</f>
        <v>0</v>
      </c>
      <c r="H54" s="121">
        <f>SUM($G53-$G57)</f>
        <v>0</v>
      </c>
      <c r="I54" s="98"/>
      <c r="J54" s="245"/>
      <c r="K54" s="207"/>
      <c r="L54" s="102">
        <f>IF(ISTEXT(K54),L52,0)</f>
        <v>0</v>
      </c>
      <c r="M54" s="111">
        <f>+M53</f>
        <v>0</v>
      </c>
      <c r="N54" s="106">
        <f>SUM($M53-$M57)</f>
        <v>0</v>
      </c>
      <c r="P54" s="245"/>
      <c r="Q54" s="207"/>
      <c r="R54" s="102">
        <f>IF(ISTEXT(Q54),R52,0)</f>
        <v>0</v>
      </c>
      <c r="S54" s="111">
        <f>+S53</f>
        <v>0</v>
      </c>
      <c r="T54" s="106">
        <f>SUM($S53-$S57)</f>
        <v>0</v>
      </c>
      <c r="U54" s="98"/>
      <c r="W54" s="134">
        <v>51</v>
      </c>
      <c r="X54" s="224">
        <f t="shared" si="16"/>
        <v>0</v>
      </c>
      <c r="Y54" s="225" t="str">
        <f t="shared" si="3"/>
        <v/>
      </c>
      <c r="Z54" s="259" t="str">
        <f t="shared" si="4"/>
        <v/>
      </c>
      <c r="AA54" s="263" t="str">
        <f t="shared" si="5"/>
        <v/>
      </c>
      <c r="AB54" s="144">
        <f t="shared" si="6"/>
        <v>0</v>
      </c>
      <c r="AC54" s="229" t="str">
        <f t="shared" si="7"/>
        <v/>
      </c>
      <c r="AD54" s="230" t="str">
        <f t="shared" si="8"/>
        <v/>
      </c>
      <c r="AE54" s="128" t="str">
        <f t="shared" si="9"/>
        <v/>
      </c>
      <c r="AF54" s="267">
        <f t="shared" si="10"/>
        <v>0</v>
      </c>
      <c r="AG54" s="128" t="str">
        <f t="shared" si="11"/>
        <v/>
      </c>
      <c r="AH54" s="128" t="str">
        <f t="shared" si="12"/>
        <v/>
      </c>
      <c r="AI54" s="128" t="str">
        <f t="shared" si="13"/>
        <v/>
      </c>
      <c r="AJ54" s="265">
        <f t="shared" si="14"/>
        <v>0</v>
      </c>
      <c r="AK54" s="140"/>
      <c r="AL54" s="28">
        <f t="shared" si="17"/>
        <v>0</v>
      </c>
      <c r="AM54" s="183">
        <f t="shared" si="18"/>
        <v>0</v>
      </c>
      <c r="AN54" s="186">
        <f t="shared" si="21"/>
        <v>25.004540000000002</v>
      </c>
      <c r="AO54" s="190">
        <f>IF(X54="","",SMALL(AN$4:AN$80,ROWS(AB$4:AB54)))</f>
        <v>25.004540000000002</v>
      </c>
      <c r="AP54" s="168">
        <f>IF(AO54="","",IF(AND(AR53=AR54,AS53=AS54,AT53=AT54),AP53,$AP$4+50))</f>
        <v>25</v>
      </c>
      <c r="AQ54" s="242">
        <f t="shared" si="22"/>
        <v>0</v>
      </c>
      <c r="AR54" s="240">
        <f t="shared" si="23"/>
        <v>0</v>
      </c>
      <c r="AS54" s="174">
        <f t="shared" si="24"/>
        <v>0</v>
      </c>
      <c r="AT54" s="171">
        <f t="shared" si="20"/>
        <v>0</v>
      </c>
    </row>
    <row r="55" spans="1:46" ht="17.100000000000001" customHeight="1" thickBot="1">
      <c r="A55" s="33">
        <v>52</v>
      </c>
      <c r="B55" s="181"/>
      <c r="D55" s="245"/>
      <c r="E55" s="156"/>
      <c r="F55" s="131">
        <f>IF(ISTEXT(E55),F52,0)</f>
        <v>0</v>
      </c>
      <c r="G55" s="120">
        <f>+G53</f>
        <v>0</v>
      </c>
      <c r="H55" s="122">
        <f>SUM($G53-$G57)</f>
        <v>0</v>
      </c>
      <c r="I55" s="98"/>
      <c r="J55" s="245"/>
      <c r="K55" s="219"/>
      <c r="L55" s="131">
        <f>IF(ISTEXT(K55),L52,0)</f>
        <v>0</v>
      </c>
      <c r="M55" s="112">
        <f>+M53</f>
        <v>0</v>
      </c>
      <c r="N55" s="107">
        <f>SUM($M53-$M57)</f>
        <v>0</v>
      </c>
      <c r="P55" s="245"/>
      <c r="Q55" s="219"/>
      <c r="R55" s="102">
        <f>IF(ISTEXT(Q55),R52,0)</f>
        <v>0</v>
      </c>
      <c r="S55" s="112">
        <f>+S53</f>
        <v>0</v>
      </c>
      <c r="T55" s="107">
        <f>SUM($S53-$S57)</f>
        <v>0</v>
      </c>
      <c r="U55" s="98"/>
      <c r="W55" s="192">
        <v>52</v>
      </c>
      <c r="X55" s="224">
        <f t="shared" si="16"/>
        <v>0</v>
      </c>
      <c r="Y55" s="225" t="str">
        <f t="shared" si="3"/>
        <v/>
      </c>
      <c r="Z55" s="259" t="str">
        <f t="shared" si="4"/>
        <v/>
      </c>
      <c r="AA55" s="263" t="str">
        <f t="shared" si="5"/>
        <v/>
      </c>
      <c r="AB55" s="144">
        <f t="shared" si="6"/>
        <v>0</v>
      </c>
      <c r="AC55" s="229" t="str">
        <f t="shared" si="7"/>
        <v/>
      </c>
      <c r="AD55" s="230" t="str">
        <f t="shared" si="8"/>
        <v/>
      </c>
      <c r="AE55" s="128" t="str">
        <f t="shared" si="9"/>
        <v/>
      </c>
      <c r="AF55" s="267">
        <f t="shared" si="10"/>
        <v>0</v>
      </c>
      <c r="AG55" s="128" t="str">
        <f t="shared" si="11"/>
        <v/>
      </c>
      <c r="AH55" s="128" t="str">
        <f t="shared" si="12"/>
        <v/>
      </c>
      <c r="AI55" s="128" t="str">
        <f t="shared" si="13"/>
        <v/>
      </c>
      <c r="AJ55" s="265">
        <f t="shared" si="14"/>
        <v>0</v>
      </c>
      <c r="AK55" s="140"/>
      <c r="AL55" s="28">
        <f t="shared" si="17"/>
        <v>0</v>
      </c>
      <c r="AM55" s="183">
        <f t="shared" si="18"/>
        <v>0</v>
      </c>
      <c r="AN55" s="186">
        <f t="shared" si="21"/>
        <v>25.004550000000002</v>
      </c>
      <c r="AO55" s="190">
        <f>IF(X55="","",SMALL(AN$4:AN$80,ROWS(AB$4:AB55)))</f>
        <v>25.004550000000002</v>
      </c>
      <c r="AP55" s="168">
        <f>IF(AO55="","",IF(AND(AR54=AR55,AS54=AS55,AT54=AT55),AP54,$AP$4+51))</f>
        <v>25</v>
      </c>
      <c r="AQ55" s="242">
        <f t="shared" si="22"/>
        <v>0</v>
      </c>
      <c r="AR55" s="240">
        <f t="shared" si="23"/>
        <v>0</v>
      </c>
      <c r="AS55" s="174">
        <f t="shared" si="24"/>
        <v>0</v>
      </c>
      <c r="AT55" s="171">
        <f t="shared" si="20"/>
        <v>0</v>
      </c>
    </row>
    <row r="56" spans="1:46" ht="17.100000000000001" customHeight="1">
      <c r="A56" s="33">
        <v>53</v>
      </c>
      <c r="D56" s="245"/>
      <c r="E56" s="136"/>
      <c r="F56" s="115">
        <f>IF($G53+$G57=0,0,IF($G53=$G57,2,IF($G53&gt;$G57,1,3)))</f>
        <v>0</v>
      </c>
      <c r="G56" s="118">
        <f>+G57</f>
        <v>0</v>
      </c>
      <c r="H56" s="123">
        <f>SUM($G57-$G53)</f>
        <v>0</v>
      </c>
      <c r="I56" s="98"/>
      <c r="J56" s="245"/>
      <c r="K56" s="213"/>
      <c r="L56" s="117">
        <f>IF($M53+$M57=0,0,IF($M53=$M57,2,IF($M53&gt;$M57,1,3)))</f>
        <v>0</v>
      </c>
      <c r="M56" s="113">
        <f>+M57</f>
        <v>0</v>
      </c>
      <c r="N56" s="125">
        <f>SUM($M57-$M53)</f>
        <v>0</v>
      </c>
      <c r="P56" s="245"/>
      <c r="Q56" s="213"/>
      <c r="R56" s="103">
        <f>IF($S53+$S57=0,0,IF($S53=$S$9,2,IF($S53&gt;$S57,1,3)))</f>
        <v>0</v>
      </c>
      <c r="S56" s="113">
        <f>+S57</f>
        <v>0</v>
      </c>
      <c r="T56" s="108">
        <f>SUM($S57-$S53)</f>
        <v>0</v>
      </c>
      <c r="U56" s="98"/>
      <c r="W56" s="134">
        <v>53</v>
      </c>
      <c r="X56" s="224">
        <f t="shared" si="16"/>
        <v>0</v>
      </c>
      <c r="Y56" s="225" t="str">
        <f t="shared" si="3"/>
        <v/>
      </c>
      <c r="Z56" s="259" t="str">
        <f t="shared" si="4"/>
        <v/>
      </c>
      <c r="AA56" s="263" t="str">
        <f t="shared" si="5"/>
        <v/>
      </c>
      <c r="AB56" s="144">
        <f t="shared" si="6"/>
        <v>0</v>
      </c>
      <c r="AC56" s="229" t="str">
        <f t="shared" si="7"/>
        <v/>
      </c>
      <c r="AD56" s="230" t="str">
        <f t="shared" si="8"/>
        <v/>
      </c>
      <c r="AE56" s="128" t="str">
        <f t="shared" si="9"/>
        <v/>
      </c>
      <c r="AF56" s="267">
        <f t="shared" si="10"/>
        <v>0</v>
      </c>
      <c r="AG56" s="128" t="str">
        <f t="shared" si="11"/>
        <v/>
      </c>
      <c r="AH56" s="128" t="str">
        <f t="shared" si="12"/>
        <v/>
      </c>
      <c r="AI56" s="128" t="str">
        <f t="shared" si="13"/>
        <v/>
      </c>
      <c r="AJ56" s="265">
        <f t="shared" si="14"/>
        <v>0</v>
      </c>
      <c r="AK56" s="140"/>
      <c r="AL56" s="28">
        <f t="shared" si="17"/>
        <v>0</v>
      </c>
      <c r="AM56" s="183">
        <f t="shared" si="18"/>
        <v>0</v>
      </c>
      <c r="AN56" s="186">
        <f t="shared" si="21"/>
        <v>25.004560000000001</v>
      </c>
      <c r="AO56" s="190">
        <f>IF(X56="","",SMALL(AN$4:AN$80,ROWS(AB$4:AB56)))</f>
        <v>25.004560000000001</v>
      </c>
      <c r="AP56" s="168">
        <f>IF(AO56="","",IF(AND(AR55=AR56,AS55=AS56,AT55=AT56),AP55,$AP$4+52))</f>
        <v>25</v>
      </c>
      <c r="AQ56" s="242">
        <f t="shared" si="22"/>
        <v>0</v>
      </c>
      <c r="AR56" s="240">
        <f t="shared" si="23"/>
        <v>0</v>
      </c>
      <c r="AS56" s="174">
        <f t="shared" si="24"/>
        <v>0</v>
      </c>
      <c r="AT56" s="171">
        <f t="shared" si="20"/>
        <v>0</v>
      </c>
    </row>
    <row r="57" spans="1:46" ht="17.100000000000001" customHeight="1">
      <c r="A57" s="33">
        <v>54</v>
      </c>
      <c r="D57" s="245"/>
      <c r="E57" s="136"/>
      <c r="F57" s="129">
        <f>IF(ISTEXT(E57),F56,0)</f>
        <v>0</v>
      </c>
      <c r="G57" s="221"/>
      <c r="H57" s="106">
        <f>SUM($G57-$G53)</f>
        <v>0</v>
      </c>
      <c r="I57" s="98"/>
      <c r="J57" s="245"/>
      <c r="K57" s="207"/>
      <c r="L57" s="102">
        <f>IF(ISTEXT(K57),L56,0)</f>
        <v>0</v>
      </c>
      <c r="M57" s="221"/>
      <c r="N57" s="106">
        <f>SUM($M57-$M53)</f>
        <v>0</v>
      </c>
      <c r="P57" s="245"/>
      <c r="Q57" s="207"/>
      <c r="R57" s="102">
        <f>IF(ISTEXT(Q57),R56,0)</f>
        <v>0</v>
      </c>
      <c r="S57" s="221"/>
      <c r="T57" s="106">
        <f>SUM($S57-$S53)</f>
        <v>0</v>
      </c>
      <c r="U57" s="98"/>
      <c r="W57" s="192">
        <v>54</v>
      </c>
      <c r="X57" s="224">
        <f t="shared" si="16"/>
        <v>0</v>
      </c>
      <c r="Y57" s="225" t="str">
        <f t="shared" si="3"/>
        <v/>
      </c>
      <c r="Z57" s="259" t="str">
        <f t="shared" si="4"/>
        <v/>
      </c>
      <c r="AA57" s="263" t="str">
        <f t="shared" si="5"/>
        <v/>
      </c>
      <c r="AB57" s="144">
        <f t="shared" si="6"/>
        <v>0</v>
      </c>
      <c r="AC57" s="229" t="str">
        <f t="shared" si="7"/>
        <v/>
      </c>
      <c r="AD57" s="230" t="str">
        <f t="shared" si="8"/>
        <v/>
      </c>
      <c r="AE57" s="128" t="str">
        <f t="shared" si="9"/>
        <v/>
      </c>
      <c r="AF57" s="267">
        <f t="shared" si="10"/>
        <v>0</v>
      </c>
      <c r="AG57" s="128" t="str">
        <f t="shared" si="11"/>
        <v/>
      </c>
      <c r="AH57" s="128" t="str">
        <f t="shared" si="12"/>
        <v/>
      </c>
      <c r="AI57" s="128" t="str">
        <f t="shared" si="13"/>
        <v/>
      </c>
      <c r="AJ57" s="265">
        <f t="shared" si="14"/>
        <v>0</v>
      </c>
      <c r="AK57" s="140"/>
      <c r="AL57" s="28">
        <f t="shared" si="17"/>
        <v>0</v>
      </c>
      <c r="AM57" s="183">
        <f t="shared" si="18"/>
        <v>0</v>
      </c>
      <c r="AN57" s="186">
        <f t="shared" si="21"/>
        <v>25.004570000000001</v>
      </c>
      <c r="AO57" s="190">
        <f>IF(X57="","",SMALL(AN$4:AN$80,ROWS(AB$4:AB57)))</f>
        <v>25.004570000000001</v>
      </c>
      <c r="AP57" s="168">
        <f>IF(AO57="","",IF(AND(AR56=AR57,AS56=AS57,AT56=AT57),AP56,$AP$4+53))</f>
        <v>25</v>
      </c>
      <c r="AQ57" s="242">
        <f t="shared" si="22"/>
        <v>0</v>
      </c>
      <c r="AR57" s="240">
        <f t="shared" si="23"/>
        <v>0</v>
      </c>
      <c r="AS57" s="174">
        <f t="shared" si="24"/>
        <v>0</v>
      </c>
      <c r="AT57" s="171">
        <f t="shared" si="20"/>
        <v>0</v>
      </c>
    </row>
    <row r="58" spans="1:46" ht="17.100000000000001" customHeight="1">
      <c r="A58" s="33">
        <v>55</v>
      </c>
      <c r="D58" s="245"/>
      <c r="E58" s="136"/>
      <c r="F58" s="129">
        <f>IF(ISTEXT(E58),F56,0)</f>
        <v>0</v>
      </c>
      <c r="G58" s="111">
        <f>+G57</f>
        <v>0</v>
      </c>
      <c r="H58" s="121">
        <f>SUM($G57-$G53)</f>
        <v>0</v>
      </c>
      <c r="I58" s="98"/>
      <c r="J58" s="245"/>
      <c r="K58" s="207"/>
      <c r="L58" s="102">
        <f>IF(ISTEXT(K58),L56,0)</f>
        <v>0</v>
      </c>
      <c r="M58" s="111">
        <f>+M57</f>
        <v>0</v>
      </c>
      <c r="N58" s="106">
        <f>SUM($M57-$M53)</f>
        <v>0</v>
      </c>
      <c r="P58" s="245"/>
      <c r="Q58" s="207"/>
      <c r="R58" s="102">
        <f>IF(ISTEXT(Q58),R56,0)</f>
        <v>0</v>
      </c>
      <c r="S58" s="111">
        <f>+S57</f>
        <v>0</v>
      </c>
      <c r="T58" s="106">
        <f>SUM($S57-$S53)</f>
        <v>0</v>
      </c>
      <c r="U58" s="98"/>
      <c r="W58" s="134">
        <v>55</v>
      </c>
      <c r="X58" s="224">
        <f t="shared" si="16"/>
        <v>0</v>
      </c>
      <c r="Y58" s="225" t="str">
        <f t="shared" si="3"/>
        <v/>
      </c>
      <c r="Z58" s="259" t="str">
        <f t="shared" si="4"/>
        <v/>
      </c>
      <c r="AA58" s="263" t="str">
        <f t="shared" si="5"/>
        <v/>
      </c>
      <c r="AB58" s="144">
        <f t="shared" si="6"/>
        <v>0</v>
      </c>
      <c r="AC58" s="229" t="str">
        <f t="shared" si="7"/>
        <v/>
      </c>
      <c r="AD58" s="230" t="str">
        <f t="shared" si="8"/>
        <v/>
      </c>
      <c r="AE58" s="128" t="str">
        <f t="shared" si="9"/>
        <v/>
      </c>
      <c r="AF58" s="267">
        <f t="shared" si="10"/>
        <v>0</v>
      </c>
      <c r="AG58" s="128" t="str">
        <f t="shared" si="11"/>
        <v/>
      </c>
      <c r="AH58" s="128" t="str">
        <f t="shared" si="12"/>
        <v/>
      </c>
      <c r="AI58" s="128" t="str">
        <f t="shared" si="13"/>
        <v/>
      </c>
      <c r="AJ58" s="265">
        <f t="shared" si="14"/>
        <v>0</v>
      </c>
      <c r="AK58" s="140"/>
      <c r="AL58" s="28">
        <f t="shared" si="17"/>
        <v>0</v>
      </c>
      <c r="AM58" s="183">
        <f t="shared" si="18"/>
        <v>0</v>
      </c>
      <c r="AN58" s="186">
        <f t="shared" si="21"/>
        <v>25.004580000000001</v>
      </c>
      <c r="AO58" s="190">
        <f>IF(X58="","",SMALL(AN$4:AN$80,ROWS(AB$4:AB58)))</f>
        <v>25.004580000000001</v>
      </c>
      <c r="AP58" s="168">
        <f>IF(AO58="","",IF(AND(AR57=AR58,AS57=AS58,AT57=AT58),AP57,$AP$4+54))</f>
        <v>25</v>
      </c>
      <c r="AQ58" s="242">
        <f t="shared" si="22"/>
        <v>0</v>
      </c>
      <c r="AR58" s="240">
        <f t="shared" si="23"/>
        <v>0</v>
      </c>
      <c r="AS58" s="174">
        <f t="shared" si="24"/>
        <v>0</v>
      </c>
      <c r="AT58" s="171">
        <f t="shared" si="20"/>
        <v>0</v>
      </c>
    </row>
    <row r="59" spans="1:46" ht="17.100000000000001" customHeight="1" thickBot="1">
      <c r="A59" s="33">
        <v>56</v>
      </c>
      <c r="D59" s="246"/>
      <c r="E59" s="155"/>
      <c r="F59" s="129">
        <f>IF(ISTEXT(E59),F56,0)</f>
        <v>0</v>
      </c>
      <c r="G59" s="114">
        <f>+G57</f>
        <v>0</v>
      </c>
      <c r="H59" s="124">
        <f>SUM($G57-$G53)</f>
        <v>0</v>
      </c>
      <c r="I59" s="98"/>
      <c r="J59" s="246"/>
      <c r="K59" s="154"/>
      <c r="L59" s="102">
        <f>IF(ISTEXT(K59),L56,0)</f>
        <v>0</v>
      </c>
      <c r="M59" s="114">
        <f>+M57</f>
        <v>0</v>
      </c>
      <c r="N59" s="119">
        <f>SUM($M57-$M53)</f>
        <v>0</v>
      </c>
      <c r="P59" s="246"/>
      <c r="Q59" s="154"/>
      <c r="R59" s="102">
        <f>IF(ISTEXT(Q59),R56,0)</f>
        <v>0</v>
      </c>
      <c r="S59" s="114">
        <f>+S57</f>
        <v>0</v>
      </c>
      <c r="T59" s="109">
        <f>SUM($S57-$S53)</f>
        <v>0</v>
      </c>
      <c r="U59" s="98"/>
      <c r="W59" s="192">
        <v>56</v>
      </c>
      <c r="X59" s="224">
        <f t="shared" si="16"/>
        <v>0</v>
      </c>
      <c r="Y59" s="225" t="str">
        <f t="shared" si="3"/>
        <v/>
      </c>
      <c r="Z59" s="259" t="str">
        <f t="shared" si="4"/>
        <v/>
      </c>
      <c r="AA59" s="263" t="str">
        <f t="shared" si="5"/>
        <v/>
      </c>
      <c r="AB59" s="144">
        <f t="shared" si="6"/>
        <v>0</v>
      </c>
      <c r="AC59" s="229" t="str">
        <f t="shared" si="7"/>
        <v/>
      </c>
      <c r="AD59" s="230" t="str">
        <f t="shared" si="8"/>
        <v/>
      </c>
      <c r="AE59" s="128" t="str">
        <f t="shared" si="9"/>
        <v/>
      </c>
      <c r="AF59" s="267">
        <f t="shared" si="10"/>
        <v>0</v>
      </c>
      <c r="AG59" s="128" t="str">
        <f t="shared" si="11"/>
        <v/>
      </c>
      <c r="AH59" s="128" t="str">
        <f t="shared" si="12"/>
        <v/>
      </c>
      <c r="AI59" s="128" t="str">
        <f t="shared" si="13"/>
        <v/>
      </c>
      <c r="AJ59" s="265">
        <f t="shared" si="14"/>
        <v>0</v>
      </c>
      <c r="AK59" s="140"/>
      <c r="AL59" s="28">
        <f t="shared" si="17"/>
        <v>0</v>
      </c>
      <c r="AM59" s="183">
        <f t="shared" si="18"/>
        <v>0</v>
      </c>
      <c r="AN59" s="186">
        <f t="shared" si="21"/>
        <v>25.00459</v>
      </c>
      <c r="AO59" s="190">
        <f>IF(X59="","",SMALL(AN$4:AN$80,ROWS(AB$4:AB59)))</f>
        <v>25.00459</v>
      </c>
      <c r="AP59" s="168">
        <f>IF(AO59="","",IF(AND(AR58=AR59,AS58=AS59,AT58=AT59),AP58,$AP$4+55))</f>
        <v>25</v>
      </c>
      <c r="AQ59" s="242">
        <f t="shared" si="22"/>
        <v>0</v>
      </c>
      <c r="AR59" s="240">
        <f t="shared" si="23"/>
        <v>0</v>
      </c>
      <c r="AS59" s="174">
        <f t="shared" si="24"/>
        <v>0</v>
      </c>
      <c r="AT59" s="171">
        <f t="shared" si="20"/>
        <v>0</v>
      </c>
    </row>
    <row r="60" spans="1:46" ht="17.100000000000001" customHeight="1" thickTop="1">
      <c r="A60" s="33">
        <v>57</v>
      </c>
      <c r="D60" s="244">
        <v>8</v>
      </c>
      <c r="E60" s="136"/>
      <c r="F60" s="101">
        <f>IF($G61+$G65=0,0,IF($G61=$G65,2,IF($G61&lt;$G65,1,3)))</f>
        <v>0</v>
      </c>
      <c r="G60" s="110">
        <f>+G61</f>
        <v>0</v>
      </c>
      <c r="H60" s="130">
        <f>SUM($G61-$G65)</f>
        <v>0</v>
      </c>
      <c r="I60" s="98"/>
      <c r="J60" s="244">
        <v>8</v>
      </c>
      <c r="K60" s="218"/>
      <c r="L60" s="116">
        <f>IF($M61+$M65=0,0,IF($M61=$M65,2,IF($M61&lt;$M65,1,3)))</f>
        <v>0</v>
      </c>
      <c r="M60" s="110">
        <f>+M61</f>
        <v>0</v>
      </c>
      <c r="N60" s="105">
        <f>SUM($M61-$M65)</f>
        <v>0</v>
      </c>
      <c r="P60" s="244">
        <v>8</v>
      </c>
      <c r="Q60" s="218"/>
      <c r="R60" s="116">
        <f>IF($S61+$S65=0,0,IF($S61=$S65,2,IF($S61&lt;$S65,1,3)))</f>
        <v>0</v>
      </c>
      <c r="S60" s="110">
        <f>+S61</f>
        <v>0</v>
      </c>
      <c r="T60" s="105">
        <f>SUM($S61-$S65)</f>
        <v>0</v>
      </c>
      <c r="U60" s="98"/>
      <c r="W60" s="134">
        <v>57</v>
      </c>
      <c r="X60" s="224">
        <f t="shared" si="16"/>
        <v>0</v>
      </c>
      <c r="Y60" s="225" t="str">
        <f t="shared" si="3"/>
        <v/>
      </c>
      <c r="Z60" s="259" t="str">
        <f t="shared" si="4"/>
        <v/>
      </c>
      <c r="AA60" s="263" t="str">
        <f t="shared" si="5"/>
        <v/>
      </c>
      <c r="AB60" s="144">
        <f t="shared" si="6"/>
        <v>0</v>
      </c>
      <c r="AC60" s="229" t="str">
        <f t="shared" si="7"/>
        <v/>
      </c>
      <c r="AD60" s="230" t="str">
        <f t="shared" si="8"/>
        <v/>
      </c>
      <c r="AE60" s="128" t="str">
        <f t="shared" si="9"/>
        <v/>
      </c>
      <c r="AF60" s="267">
        <f t="shared" si="10"/>
        <v>0</v>
      </c>
      <c r="AG60" s="128" t="str">
        <f t="shared" si="11"/>
        <v/>
      </c>
      <c r="AH60" s="128" t="str">
        <f t="shared" si="12"/>
        <v/>
      </c>
      <c r="AI60" s="128" t="str">
        <f t="shared" si="13"/>
        <v/>
      </c>
      <c r="AJ60" s="265">
        <f t="shared" si="14"/>
        <v>0</v>
      </c>
      <c r="AK60" s="140"/>
      <c r="AL60" s="28">
        <f t="shared" si="17"/>
        <v>0</v>
      </c>
      <c r="AM60" s="183">
        <f t="shared" si="18"/>
        <v>0</v>
      </c>
      <c r="AN60" s="186">
        <f t="shared" si="21"/>
        <v>25.0046</v>
      </c>
      <c r="AO60" s="190">
        <f>IF(X60="","",SMALL(AN$4:AN$80,ROWS(AB$4:AB60)))</f>
        <v>25.0046</v>
      </c>
      <c r="AP60" s="168">
        <f>IF(AO60="","",IF(AND(AR59=AR60,AS59=AS60,AT59=AT60),AP59,$AP$4+56))</f>
        <v>25</v>
      </c>
      <c r="AQ60" s="242">
        <f t="shared" si="22"/>
        <v>0</v>
      </c>
      <c r="AR60" s="240">
        <f t="shared" si="23"/>
        <v>0</v>
      </c>
      <c r="AS60" s="174">
        <f t="shared" si="24"/>
        <v>0</v>
      </c>
      <c r="AT60" s="171">
        <f t="shared" si="20"/>
        <v>0</v>
      </c>
    </row>
    <row r="61" spans="1:46" ht="17.100000000000001" customHeight="1">
      <c r="A61" s="33">
        <v>58</v>
      </c>
      <c r="D61" s="245"/>
      <c r="E61" s="136"/>
      <c r="F61" s="129">
        <f>IF(ISTEXT(E61),F60,0)</f>
        <v>0</v>
      </c>
      <c r="G61" s="222"/>
      <c r="H61" s="106">
        <f>SUM($G61-$G65)</f>
        <v>0</v>
      </c>
      <c r="I61" s="98"/>
      <c r="J61" s="245"/>
      <c r="K61" s="207"/>
      <c r="L61" s="102">
        <f>IF(ISTEXT(K61),L60,0)</f>
        <v>0</v>
      </c>
      <c r="M61" s="222"/>
      <c r="N61" s="106">
        <f>SUM($M61-$M65)</f>
        <v>0</v>
      </c>
      <c r="P61" s="245"/>
      <c r="Q61" s="207"/>
      <c r="R61" s="102">
        <f>IF(ISTEXT(Q61),R60,0)</f>
        <v>0</v>
      </c>
      <c r="S61" s="222"/>
      <c r="T61" s="106">
        <f>SUM($S61-$S65)</f>
        <v>0</v>
      </c>
      <c r="U61" s="98"/>
      <c r="W61" s="192">
        <v>58</v>
      </c>
      <c r="X61" s="224">
        <f t="shared" si="16"/>
        <v>0</v>
      </c>
      <c r="Y61" s="225" t="str">
        <f t="shared" si="3"/>
        <v/>
      </c>
      <c r="Z61" s="259" t="str">
        <f t="shared" si="4"/>
        <v/>
      </c>
      <c r="AA61" s="263" t="str">
        <f t="shared" si="5"/>
        <v/>
      </c>
      <c r="AB61" s="144">
        <f t="shared" si="6"/>
        <v>0</v>
      </c>
      <c r="AC61" s="229" t="str">
        <f t="shared" si="7"/>
        <v/>
      </c>
      <c r="AD61" s="230" t="str">
        <f t="shared" si="8"/>
        <v/>
      </c>
      <c r="AE61" s="128" t="str">
        <f t="shared" si="9"/>
        <v/>
      </c>
      <c r="AF61" s="267">
        <f t="shared" si="10"/>
        <v>0</v>
      </c>
      <c r="AG61" s="128" t="str">
        <f t="shared" si="11"/>
        <v/>
      </c>
      <c r="AH61" s="128" t="str">
        <f t="shared" si="12"/>
        <v/>
      </c>
      <c r="AI61" s="128" t="str">
        <f t="shared" si="13"/>
        <v/>
      </c>
      <c r="AJ61" s="265">
        <f t="shared" si="14"/>
        <v>0</v>
      </c>
      <c r="AK61" s="140"/>
      <c r="AL61" s="28">
        <f t="shared" si="17"/>
        <v>0</v>
      </c>
      <c r="AM61" s="183">
        <f t="shared" si="18"/>
        <v>0</v>
      </c>
      <c r="AN61" s="186">
        <f t="shared" si="21"/>
        <v>25.00461</v>
      </c>
      <c r="AO61" s="190">
        <f>IF(X61="","",SMALL(AN$4:AN$80,ROWS(AB$4:AB61)))</f>
        <v>25.00461</v>
      </c>
      <c r="AP61" s="168">
        <f>IF(AO61="","",IF(AND(AR60=AR61,AS60=AS61,AT60=AT61),AP60,$AP$4+57))</f>
        <v>25</v>
      </c>
      <c r="AQ61" s="242">
        <f t="shared" si="22"/>
        <v>0</v>
      </c>
      <c r="AR61" s="240">
        <f t="shared" si="23"/>
        <v>0</v>
      </c>
      <c r="AS61" s="174">
        <f t="shared" si="24"/>
        <v>0</v>
      </c>
      <c r="AT61" s="171">
        <f t="shared" si="20"/>
        <v>0</v>
      </c>
    </row>
    <row r="62" spans="1:46" ht="17.100000000000001" customHeight="1">
      <c r="A62" s="33">
        <v>59</v>
      </c>
      <c r="D62" s="245"/>
      <c r="E62" s="136"/>
      <c r="F62" s="129">
        <f>IF(ISTEXT(E62),F60,0)</f>
        <v>0</v>
      </c>
      <c r="G62" s="111">
        <f>+G61</f>
        <v>0</v>
      </c>
      <c r="H62" s="121">
        <f>SUM($G61-$G65)</f>
        <v>0</v>
      </c>
      <c r="I62" s="98"/>
      <c r="J62" s="245"/>
      <c r="K62" s="207"/>
      <c r="L62" s="102">
        <f>IF(ISTEXT(K62),L60,0)</f>
        <v>0</v>
      </c>
      <c r="M62" s="111">
        <f>+M61</f>
        <v>0</v>
      </c>
      <c r="N62" s="106">
        <f>SUM($M61-$M65)</f>
        <v>0</v>
      </c>
      <c r="P62" s="245"/>
      <c r="Q62" s="207"/>
      <c r="R62" s="102">
        <f>IF(ISTEXT(Q62),R60,0)</f>
        <v>0</v>
      </c>
      <c r="S62" s="111">
        <f>+S61</f>
        <v>0</v>
      </c>
      <c r="T62" s="106">
        <f>SUM($S61-$S65)</f>
        <v>0</v>
      </c>
      <c r="U62" s="98"/>
      <c r="W62" s="134">
        <v>59</v>
      </c>
      <c r="X62" s="224">
        <f t="shared" si="16"/>
        <v>0</v>
      </c>
      <c r="Y62" s="225" t="str">
        <f t="shared" si="3"/>
        <v/>
      </c>
      <c r="Z62" s="259" t="str">
        <f t="shared" si="4"/>
        <v/>
      </c>
      <c r="AA62" s="263" t="str">
        <f t="shared" si="5"/>
        <v/>
      </c>
      <c r="AB62" s="144">
        <f t="shared" si="6"/>
        <v>0</v>
      </c>
      <c r="AC62" s="229" t="str">
        <f t="shared" si="7"/>
        <v/>
      </c>
      <c r="AD62" s="230" t="str">
        <f t="shared" si="8"/>
        <v/>
      </c>
      <c r="AE62" s="128" t="str">
        <f t="shared" si="9"/>
        <v/>
      </c>
      <c r="AF62" s="267">
        <f t="shared" si="10"/>
        <v>0</v>
      </c>
      <c r="AG62" s="128" t="str">
        <f t="shared" si="11"/>
        <v/>
      </c>
      <c r="AH62" s="128" t="str">
        <f t="shared" si="12"/>
        <v/>
      </c>
      <c r="AI62" s="128" t="str">
        <f t="shared" si="13"/>
        <v/>
      </c>
      <c r="AJ62" s="265">
        <f t="shared" si="14"/>
        <v>0</v>
      </c>
      <c r="AK62" s="140"/>
      <c r="AL62" s="28">
        <f t="shared" si="17"/>
        <v>0</v>
      </c>
      <c r="AM62" s="183">
        <f t="shared" si="18"/>
        <v>0</v>
      </c>
      <c r="AN62" s="186">
        <f t="shared" si="21"/>
        <v>25.004620000000003</v>
      </c>
      <c r="AO62" s="190">
        <f>IF(X62="","",SMALL(AN$4:AN$80,ROWS(AB$4:AB62)))</f>
        <v>25.004620000000003</v>
      </c>
      <c r="AP62" s="168">
        <f>IF(AO62="","",IF(AND(AR61=AR62,AS61=AS62,AT61=AT62),AP61,$AP$4+58))</f>
        <v>25</v>
      </c>
      <c r="AQ62" s="242">
        <f t="shared" si="22"/>
        <v>0</v>
      </c>
      <c r="AR62" s="240">
        <f t="shared" si="23"/>
        <v>0</v>
      </c>
      <c r="AS62" s="174">
        <f t="shared" si="24"/>
        <v>0</v>
      </c>
      <c r="AT62" s="171">
        <f t="shared" si="20"/>
        <v>0</v>
      </c>
    </row>
    <row r="63" spans="1:46" ht="17.100000000000001" customHeight="1" thickBot="1">
      <c r="A63" s="33">
        <v>60</v>
      </c>
      <c r="D63" s="245"/>
      <c r="E63" s="156"/>
      <c r="F63" s="131">
        <f>IF(ISTEXT(E63),F60,0)</f>
        <v>0</v>
      </c>
      <c r="G63" s="120">
        <f>+G61</f>
        <v>0</v>
      </c>
      <c r="H63" s="122">
        <f>SUM($G61-$G65)</f>
        <v>0</v>
      </c>
      <c r="I63" s="98"/>
      <c r="J63" s="245"/>
      <c r="K63" s="219"/>
      <c r="L63" s="131">
        <f>IF(ISTEXT(K63),L60,0)</f>
        <v>0</v>
      </c>
      <c r="M63" s="112">
        <f>+M61</f>
        <v>0</v>
      </c>
      <c r="N63" s="107">
        <f>SUM($M61-$M65)</f>
        <v>0</v>
      </c>
      <c r="P63" s="245"/>
      <c r="Q63" s="219"/>
      <c r="R63" s="102">
        <f>IF(ISTEXT(Q63),R60,0)</f>
        <v>0</v>
      </c>
      <c r="S63" s="112">
        <f>+S61</f>
        <v>0</v>
      </c>
      <c r="T63" s="107">
        <f>SUM($S61-$S65)</f>
        <v>0</v>
      </c>
      <c r="U63" s="98"/>
      <c r="W63" s="192">
        <v>60</v>
      </c>
      <c r="X63" s="224">
        <f t="shared" si="16"/>
        <v>0</v>
      </c>
      <c r="Y63" s="225" t="str">
        <f t="shared" si="3"/>
        <v/>
      </c>
      <c r="Z63" s="259" t="str">
        <f t="shared" si="4"/>
        <v/>
      </c>
      <c r="AA63" s="263" t="str">
        <f t="shared" si="5"/>
        <v/>
      </c>
      <c r="AB63" s="144">
        <f t="shared" si="6"/>
        <v>0</v>
      </c>
      <c r="AC63" s="229" t="str">
        <f t="shared" si="7"/>
        <v/>
      </c>
      <c r="AD63" s="230" t="str">
        <f t="shared" si="8"/>
        <v/>
      </c>
      <c r="AE63" s="128" t="str">
        <f t="shared" si="9"/>
        <v/>
      </c>
      <c r="AF63" s="267">
        <f t="shared" si="10"/>
        <v>0</v>
      </c>
      <c r="AG63" s="128" t="str">
        <f t="shared" si="11"/>
        <v/>
      </c>
      <c r="AH63" s="128" t="str">
        <f t="shared" si="12"/>
        <v/>
      </c>
      <c r="AI63" s="128" t="str">
        <f t="shared" si="13"/>
        <v/>
      </c>
      <c r="AJ63" s="265">
        <f t="shared" si="14"/>
        <v>0</v>
      </c>
      <c r="AK63" s="140"/>
      <c r="AL63" s="28">
        <f t="shared" si="17"/>
        <v>0</v>
      </c>
      <c r="AM63" s="183">
        <f t="shared" si="18"/>
        <v>0</v>
      </c>
      <c r="AN63" s="186">
        <f t="shared" si="21"/>
        <v>25.004630000000002</v>
      </c>
      <c r="AO63" s="190">
        <f>IF(X63="","",SMALL(AN$4:AN$80,ROWS(AB$4:AB63)))</f>
        <v>25.004630000000002</v>
      </c>
      <c r="AP63" s="168">
        <f>IF(AO63="","",IF(AND(AR62=AR63,AS62=AS63,AT62=AT63),AP62,$AP$4+59))</f>
        <v>25</v>
      </c>
      <c r="AQ63" s="242">
        <f t="shared" si="22"/>
        <v>0</v>
      </c>
      <c r="AR63" s="240">
        <f t="shared" si="23"/>
        <v>0</v>
      </c>
      <c r="AS63" s="174">
        <f t="shared" si="24"/>
        <v>0</v>
      </c>
      <c r="AT63" s="171">
        <f t="shared" si="20"/>
        <v>0</v>
      </c>
    </row>
    <row r="64" spans="1:46" ht="17.100000000000001" customHeight="1">
      <c r="A64" s="33">
        <v>61</v>
      </c>
      <c r="D64" s="245"/>
      <c r="E64" s="136"/>
      <c r="F64" s="115">
        <f>IF($G61+$G65=0,0,IF($G61=$G65,2,IF($G61&gt;$G65,1,3)))</f>
        <v>0</v>
      </c>
      <c r="G64" s="118">
        <f>+G65</f>
        <v>0</v>
      </c>
      <c r="H64" s="123">
        <f>SUM($G65-$G61)</f>
        <v>0</v>
      </c>
      <c r="I64" s="98"/>
      <c r="J64" s="245"/>
      <c r="K64" s="213"/>
      <c r="L64" s="117">
        <f>IF($M61+$M65=0,0,IF($M61=$M65,2,IF($M61&gt;$M65,1,3)))</f>
        <v>0</v>
      </c>
      <c r="M64" s="113">
        <f>+M65</f>
        <v>0</v>
      </c>
      <c r="N64" s="125">
        <f>SUM($M65-$M61)</f>
        <v>0</v>
      </c>
      <c r="P64" s="245"/>
      <c r="Q64" s="213"/>
      <c r="R64" s="103">
        <f>IF($S61+$S65=0,0,IF($S61=$S$9,2,IF($S61&gt;$S65,1,3)))</f>
        <v>0</v>
      </c>
      <c r="S64" s="113">
        <f>+S65</f>
        <v>0</v>
      </c>
      <c r="T64" s="108">
        <f>SUM($S65-$S61)</f>
        <v>0</v>
      </c>
      <c r="U64" s="98"/>
      <c r="W64" s="134">
        <v>61</v>
      </c>
      <c r="X64" s="224">
        <f t="shared" si="16"/>
        <v>0</v>
      </c>
      <c r="Y64" s="225" t="str">
        <f t="shared" si="3"/>
        <v/>
      </c>
      <c r="Z64" s="259" t="str">
        <f t="shared" si="4"/>
        <v/>
      </c>
      <c r="AA64" s="263" t="str">
        <f t="shared" si="5"/>
        <v/>
      </c>
      <c r="AB64" s="144">
        <f t="shared" si="6"/>
        <v>0</v>
      </c>
      <c r="AC64" s="229" t="str">
        <f t="shared" si="7"/>
        <v/>
      </c>
      <c r="AD64" s="230" t="str">
        <f t="shared" si="8"/>
        <v/>
      </c>
      <c r="AE64" s="128" t="str">
        <f t="shared" si="9"/>
        <v/>
      </c>
      <c r="AF64" s="267">
        <f t="shared" si="10"/>
        <v>0</v>
      </c>
      <c r="AG64" s="128" t="str">
        <f t="shared" si="11"/>
        <v/>
      </c>
      <c r="AH64" s="128" t="str">
        <f t="shared" si="12"/>
        <v/>
      </c>
      <c r="AI64" s="128" t="str">
        <f t="shared" si="13"/>
        <v/>
      </c>
      <c r="AJ64" s="265">
        <f t="shared" si="14"/>
        <v>0</v>
      </c>
      <c r="AK64" s="140"/>
      <c r="AL64" s="28">
        <f t="shared" si="17"/>
        <v>0</v>
      </c>
      <c r="AM64" s="183">
        <f t="shared" si="18"/>
        <v>0</v>
      </c>
      <c r="AN64" s="186">
        <f t="shared" si="21"/>
        <v>25.004640000000002</v>
      </c>
      <c r="AO64" s="190">
        <f>IF(X64="","",SMALL(AN$4:AN$80,ROWS(AB$4:AB64)))</f>
        <v>25.004640000000002</v>
      </c>
      <c r="AP64" s="168">
        <f>IF(AO64="","",IF(AND(AR63=AR64,AS63=AS64,AT63=AT64),AP63,$AP$4+60))</f>
        <v>25</v>
      </c>
      <c r="AQ64" s="242">
        <f t="shared" si="22"/>
        <v>0</v>
      </c>
      <c r="AR64" s="240">
        <f t="shared" si="23"/>
        <v>0</v>
      </c>
      <c r="AS64" s="174">
        <f t="shared" si="24"/>
        <v>0</v>
      </c>
      <c r="AT64" s="171">
        <f t="shared" si="20"/>
        <v>0</v>
      </c>
    </row>
    <row r="65" spans="1:46" ht="17.100000000000001" customHeight="1">
      <c r="A65" s="33">
        <v>62</v>
      </c>
      <c r="D65" s="245"/>
      <c r="E65" s="136"/>
      <c r="F65" s="129">
        <f>IF(ISTEXT(E65),F64,0)</f>
        <v>0</v>
      </c>
      <c r="G65" s="222"/>
      <c r="H65" s="106">
        <f>SUM($G65-$G61)</f>
        <v>0</v>
      </c>
      <c r="I65" s="98"/>
      <c r="J65" s="245"/>
      <c r="K65" s="207"/>
      <c r="L65" s="102">
        <f>IF(ISTEXT(K65),L64,0)</f>
        <v>0</v>
      </c>
      <c r="M65" s="222"/>
      <c r="N65" s="106">
        <f>SUM($M65-$M61)</f>
        <v>0</v>
      </c>
      <c r="P65" s="245"/>
      <c r="Q65" s="207"/>
      <c r="R65" s="102">
        <f>IF(ISTEXT(Q65),R64,0)</f>
        <v>0</v>
      </c>
      <c r="S65" s="222"/>
      <c r="T65" s="106">
        <f>SUM($S65-$S61)</f>
        <v>0</v>
      </c>
      <c r="U65" s="98"/>
      <c r="W65" s="192">
        <v>62</v>
      </c>
      <c r="X65" s="224">
        <f t="shared" si="16"/>
        <v>0</v>
      </c>
      <c r="Y65" s="225" t="str">
        <f t="shared" si="3"/>
        <v/>
      </c>
      <c r="Z65" s="259" t="str">
        <f t="shared" si="4"/>
        <v/>
      </c>
      <c r="AA65" s="263" t="str">
        <f t="shared" si="5"/>
        <v/>
      </c>
      <c r="AB65" s="144">
        <f t="shared" si="6"/>
        <v>0</v>
      </c>
      <c r="AC65" s="229" t="str">
        <f t="shared" si="7"/>
        <v/>
      </c>
      <c r="AD65" s="230" t="str">
        <f t="shared" si="8"/>
        <v/>
      </c>
      <c r="AE65" s="128" t="str">
        <f t="shared" si="9"/>
        <v/>
      </c>
      <c r="AF65" s="267">
        <f t="shared" si="10"/>
        <v>0</v>
      </c>
      <c r="AG65" s="128" t="str">
        <f t="shared" si="11"/>
        <v/>
      </c>
      <c r="AH65" s="128" t="str">
        <f t="shared" si="12"/>
        <v/>
      </c>
      <c r="AI65" s="128" t="str">
        <f t="shared" si="13"/>
        <v/>
      </c>
      <c r="AJ65" s="265">
        <f t="shared" si="14"/>
        <v>0</v>
      </c>
      <c r="AK65" s="140"/>
      <c r="AL65" s="28">
        <f t="shared" si="17"/>
        <v>0</v>
      </c>
      <c r="AM65" s="183">
        <f t="shared" si="18"/>
        <v>0</v>
      </c>
      <c r="AN65" s="186">
        <f t="shared" si="21"/>
        <v>25.004650000000002</v>
      </c>
      <c r="AO65" s="190">
        <f>IF(X65="","",SMALL(AN$4:AN$80,ROWS(AB$4:AB65)))</f>
        <v>25.004650000000002</v>
      </c>
      <c r="AP65" s="168">
        <f>IF(AO65="","",IF(AND(AR64=AR65,AS64=AS65,AT64=AT65),AP64,$AP$4+61))</f>
        <v>25</v>
      </c>
      <c r="AQ65" s="242">
        <f t="shared" si="22"/>
        <v>0</v>
      </c>
      <c r="AR65" s="240">
        <f t="shared" si="23"/>
        <v>0</v>
      </c>
      <c r="AS65" s="174">
        <f t="shared" si="24"/>
        <v>0</v>
      </c>
      <c r="AT65" s="171">
        <f t="shared" si="20"/>
        <v>0</v>
      </c>
    </row>
    <row r="66" spans="1:46" ht="17.100000000000001" customHeight="1">
      <c r="A66" s="33">
        <v>63</v>
      </c>
      <c r="D66" s="245"/>
      <c r="E66" s="136"/>
      <c r="F66" s="129">
        <f>IF(ISTEXT(E66),F64,0)</f>
        <v>0</v>
      </c>
      <c r="G66" s="111">
        <f>+G65</f>
        <v>0</v>
      </c>
      <c r="H66" s="121">
        <f>SUM($G65-$G61)</f>
        <v>0</v>
      </c>
      <c r="I66" s="98"/>
      <c r="J66" s="245"/>
      <c r="K66" s="207"/>
      <c r="L66" s="102">
        <f>IF(ISTEXT(K66),L64,0)</f>
        <v>0</v>
      </c>
      <c r="M66" s="111">
        <f>+M65</f>
        <v>0</v>
      </c>
      <c r="N66" s="106">
        <f>SUM($M65-$M61)</f>
        <v>0</v>
      </c>
      <c r="P66" s="245"/>
      <c r="Q66" s="207"/>
      <c r="R66" s="102">
        <f>IF(ISTEXT(Q66),R64,0)</f>
        <v>0</v>
      </c>
      <c r="S66" s="111">
        <f>+S65</f>
        <v>0</v>
      </c>
      <c r="T66" s="106">
        <f>SUM($S65-$S61)</f>
        <v>0</v>
      </c>
      <c r="U66" s="98"/>
      <c r="W66" s="134">
        <v>63</v>
      </c>
      <c r="X66" s="224">
        <f t="shared" si="16"/>
        <v>0</v>
      </c>
      <c r="Y66" s="225" t="str">
        <f t="shared" si="3"/>
        <v/>
      </c>
      <c r="Z66" s="259" t="str">
        <f t="shared" si="4"/>
        <v/>
      </c>
      <c r="AA66" s="263" t="str">
        <f t="shared" si="5"/>
        <v/>
      </c>
      <c r="AB66" s="144">
        <f t="shared" si="6"/>
        <v>0</v>
      </c>
      <c r="AC66" s="229" t="str">
        <f t="shared" si="7"/>
        <v/>
      </c>
      <c r="AD66" s="230" t="str">
        <f t="shared" si="8"/>
        <v/>
      </c>
      <c r="AE66" s="128" t="str">
        <f t="shared" si="9"/>
        <v/>
      </c>
      <c r="AF66" s="267">
        <f t="shared" si="10"/>
        <v>0</v>
      </c>
      <c r="AG66" s="128" t="str">
        <f t="shared" si="11"/>
        <v/>
      </c>
      <c r="AH66" s="128" t="str">
        <f t="shared" si="12"/>
        <v/>
      </c>
      <c r="AI66" s="128" t="str">
        <f t="shared" si="13"/>
        <v/>
      </c>
      <c r="AJ66" s="265">
        <f t="shared" si="14"/>
        <v>0</v>
      </c>
      <c r="AK66" s="140"/>
      <c r="AL66" s="28">
        <f t="shared" si="17"/>
        <v>0</v>
      </c>
      <c r="AM66" s="183">
        <f t="shared" si="18"/>
        <v>0</v>
      </c>
      <c r="AN66" s="186">
        <f t="shared" si="21"/>
        <v>25.004660000000001</v>
      </c>
      <c r="AO66" s="190">
        <f>IF(X66="","",SMALL(AN$4:AN$80,ROWS(AB$4:AB66)))</f>
        <v>25.004660000000001</v>
      </c>
      <c r="AP66" s="168">
        <f>IF(AO66="","",IF(AND(AR65=AR66,AS65=AS66,AT65=AT66),AP65,$AP$4+62))</f>
        <v>25</v>
      </c>
      <c r="AQ66" s="242">
        <f t="shared" si="22"/>
        <v>0</v>
      </c>
      <c r="AR66" s="240">
        <f t="shared" si="23"/>
        <v>0</v>
      </c>
      <c r="AS66" s="174">
        <f t="shared" si="24"/>
        <v>0</v>
      </c>
      <c r="AT66" s="171">
        <f t="shared" si="20"/>
        <v>0</v>
      </c>
    </row>
    <row r="67" spans="1:46" ht="17.100000000000001" customHeight="1" thickBot="1">
      <c r="A67" s="33">
        <v>64</v>
      </c>
      <c r="D67" s="246"/>
      <c r="E67" s="155"/>
      <c r="F67" s="129">
        <f>IF(ISTEXT(E67),F64,0)</f>
        <v>0</v>
      </c>
      <c r="G67" s="114">
        <f>+G65</f>
        <v>0</v>
      </c>
      <c r="H67" s="124">
        <f>SUM($G65-$G61)</f>
        <v>0</v>
      </c>
      <c r="I67" s="98"/>
      <c r="J67" s="246"/>
      <c r="K67" s="154"/>
      <c r="L67" s="102">
        <f>IF(ISTEXT(K67),L64,0)</f>
        <v>0</v>
      </c>
      <c r="M67" s="114">
        <f>+M65</f>
        <v>0</v>
      </c>
      <c r="N67" s="119">
        <f>SUM($M65-$M61)</f>
        <v>0</v>
      </c>
      <c r="P67" s="246"/>
      <c r="Q67" s="154"/>
      <c r="R67" s="102">
        <f>IF(ISTEXT(Q67),R64,0)</f>
        <v>0</v>
      </c>
      <c r="S67" s="114">
        <f>+S65</f>
        <v>0</v>
      </c>
      <c r="T67" s="109">
        <f>SUM($S65-$S61)</f>
        <v>0</v>
      </c>
      <c r="U67" s="98"/>
      <c r="W67" s="193">
        <v>64</v>
      </c>
      <c r="X67" s="260">
        <f t="shared" si="16"/>
        <v>0</v>
      </c>
      <c r="Y67" s="225" t="str">
        <f t="shared" si="3"/>
        <v/>
      </c>
      <c r="Z67" s="259" t="str">
        <f t="shared" si="4"/>
        <v/>
      </c>
      <c r="AA67" s="263" t="str">
        <f t="shared" si="5"/>
        <v/>
      </c>
      <c r="AB67" s="142">
        <f t="shared" si="6"/>
        <v>0</v>
      </c>
      <c r="AC67" s="229" t="str">
        <f t="shared" si="7"/>
        <v/>
      </c>
      <c r="AD67" s="230" t="str">
        <f t="shared" si="8"/>
        <v/>
      </c>
      <c r="AE67" s="128" t="str">
        <f t="shared" si="9"/>
        <v/>
      </c>
      <c r="AF67" s="268">
        <f t="shared" si="10"/>
        <v>0</v>
      </c>
      <c r="AG67" s="128" t="str">
        <f t="shared" si="11"/>
        <v/>
      </c>
      <c r="AH67" s="128" t="str">
        <f t="shared" si="12"/>
        <v/>
      </c>
      <c r="AI67" s="128" t="str">
        <f t="shared" si="13"/>
        <v/>
      </c>
      <c r="AJ67" s="261">
        <f t="shared" si="14"/>
        <v>0</v>
      </c>
      <c r="AK67" s="141"/>
      <c r="AL67" s="37">
        <f t="shared" si="17"/>
        <v>0</v>
      </c>
      <c r="AM67" s="184">
        <f t="shared" si="18"/>
        <v>0</v>
      </c>
      <c r="AN67" s="187">
        <f t="shared" si="21"/>
        <v>25.004670000000001</v>
      </c>
      <c r="AO67" s="190">
        <f>IF(X67="","",SMALL(AN$4:AN$80,ROWS(AB$4:AB67)))</f>
        <v>25.004670000000001</v>
      </c>
      <c r="AP67" s="238">
        <f>IF(AO67="","",IF(AND(AR66=AR67,AS66=AS67,AT66=AT67),AP66,$AP$4+63))</f>
        <v>25</v>
      </c>
      <c r="AQ67" s="242">
        <f t="shared" si="22"/>
        <v>0</v>
      </c>
      <c r="AR67" s="241">
        <f t="shared" si="23"/>
        <v>0</v>
      </c>
      <c r="AS67" s="175">
        <f t="shared" si="24"/>
        <v>0</v>
      </c>
      <c r="AT67" s="172">
        <f t="shared" si="20"/>
        <v>0</v>
      </c>
    </row>
    <row r="68" spans="1:46" ht="16.5" thickTop="1">
      <c r="A68" s="33">
        <v>65</v>
      </c>
      <c r="D68" s="244">
        <v>9</v>
      </c>
      <c r="E68" s="136"/>
      <c r="F68" s="101">
        <f>IF($G69+$G73=0,0,IF($G69=$G73,2,IF($G69&lt;$G73,1,3)))</f>
        <v>0</v>
      </c>
      <c r="G68" s="110">
        <f>+G69</f>
        <v>0</v>
      </c>
      <c r="H68" s="130">
        <f>SUM($G69-$G73)</f>
        <v>0</v>
      </c>
      <c r="I68" s="98"/>
      <c r="J68" s="244">
        <v>9</v>
      </c>
      <c r="K68" s="218"/>
      <c r="L68" s="116">
        <f>IF($M69+$M73=0,0,IF($M69=$M73,2,IF($M69&lt;$M73,1,3)))</f>
        <v>0</v>
      </c>
      <c r="M68" s="110">
        <f>+M69</f>
        <v>0</v>
      </c>
      <c r="N68" s="105">
        <f>SUM($M69-$M73)</f>
        <v>0</v>
      </c>
      <c r="P68" s="244">
        <v>9</v>
      </c>
      <c r="Q68" s="218"/>
      <c r="R68" s="116">
        <f>IF($S69+$S73=0,0,IF($S69=$S73,2,IF($S69&lt;$S73,1,3)))</f>
        <v>0</v>
      </c>
      <c r="S68" s="110">
        <f>+S69</f>
        <v>0</v>
      </c>
      <c r="T68" s="105">
        <f>SUM($S69-$S73)</f>
        <v>0</v>
      </c>
      <c r="U68" s="98"/>
      <c r="W68" s="98"/>
      <c r="X68" s="98"/>
      <c r="Y68" s="98"/>
      <c r="Z68" s="98"/>
      <c r="AA68" s="98"/>
      <c r="AB68" s="98"/>
    </row>
    <row r="69" spans="1:46" ht="15.75">
      <c r="A69" s="33">
        <v>66</v>
      </c>
      <c r="D69" s="245"/>
      <c r="E69" s="136"/>
      <c r="F69" s="129">
        <f>IF(ISTEXT(E69),F68,0)</f>
        <v>0</v>
      </c>
      <c r="G69" s="233"/>
      <c r="H69" s="106">
        <f>SUM($G69-$G73)</f>
        <v>0</v>
      </c>
      <c r="I69" s="98"/>
      <c r="J69" s="245"/>
      <c r="K69" s="207"/>
      <c r="L69" s="102">
        <f>IF(ISTEXT(K69),L68,0)</f>
        <v>0</v>
      </c>
      <c r="M69" s="233"/>
      <c r="N69" s="106">
        <f>SUM($M69-$M73)</f>
        <v>0</v>
      </c>
      <c r="P69" s="245"/>
      <c r="Q69" s="207"/>
      <c r="R69" s="102">
        <f>IF(ISTEXT(Q69),R68,0)</f>
        <v>0</v>
      </c>
      <c r="S69" s="233"/>
      <c r="T69" s="106">
        <f>SUM($S69-$S73)</f>
        <v>0</v>
      </c>
      <c r="U69" s="98"/>
      <c r="W69" s="98"/>
      <c r="X69" s="98"/>
      <c r="Y69" s="98"/>
      <c r="Z69" s="98"/>
      <c r="AA69" s="98"/>
      <c r="AB69" s="98"/>
    </row>
    <row r="70" spans="1:46" ht="15.75">
      <c r="A70" s="33">
        <v>67</v>
      </c>
      <c r="D70" s="245"/>
      <c r="E70" s="136"/>
      <c r="F70" s="129">
        <f>IF(ISTEXT(E70),F68,0)</f>
        <v>0</v>
      </c>
      <c r="G70" s="111">
        <f>+G69</f>
        <v>0</v>
      </c>
      <c r="H70" s="121">
        <f>SUM($G69-$G73)</f>
        <v>0</v>
      </c>
      <c r="I70" s="98"/>
      <c r="J70" s="245"/>
      <c r="K70" s="207"/>
      <c r="L70" s="102">
        <f>IF(ISTEXT(K70),L68,0)</f>
        <v>0</v>
      </c>
      <c r="M70" s="111">
        <f>+M69</f>
        <v>0</v>
      </c>
      <c r="N70" s="106">
        <f>SUM($M69-$M73)</f>
        <v>0</v>
      </c>
      <c r="P70" s="245"/>
      <c r="Q70" s="207"/>
      <c r="R70" s="102">
        <f>IF(ISTEXT(Q70),R68,0)</f>
        <v>0</v>
      </c>
      <c r="S70" s="111">
        <f>+S69</f>
        <v>0</v>
      </c>
      <c r="T70" s="106">
        <f>SUM($S69-$S73)</f>
        <v>0</v>
      </c>
      <c r="U70" s="98"/>
      <c r="W70" s="98"/>
      <c r="X70" s="98"/>
      <c r="Y70" s="98"/>
      <c r="Z70" s="98"/>
      <c r="AA70" s="98"/>
      <c r="AB70" s="98"/>
    </row>
    <row r="71" spans="1:46" ht="16.5" thickBot="1">
      <c r="A71" s="33">
        <v>68</v>
      </c>
      <c r="D71" s="245"/>
      <c r="E71" s="156"/>
      <c r="F71" s="131">
        <f>IF(ISTEXT(E71),F68,0)</f>
        <v>0</v>
      </c>
      <c r="G71" s="120">
        <f>+G69</f>
        <v>0</v>
      </c>
      <c r="H71" s="122">
        <f>SUM($G69-$G73)</f>
        <v>0</v>
      </c>
      <c r="I71" s="98"/>
      <c r="J71" s="245"/>
      <c r="K71" s="219"/>
      <c r="L71" s="131">
        <f>IF(ISTEXT(K71),L68,0)</f>
        <v>0</v>
      </c>
      <c r="M71" s="112">
        <f>+M69</f>
        <v>0</v>
      </c>
      <c r="N71" s="107">
        <f>SUM($M69-$M73)</f>
        <v>0</v>
      </c>
      <c r="P71" s="245"/>
      <c r="Q71" s="219"/>
      <c r="R71" s="102">
        <f>IF(ISTEXT(Q71),R68,0)</f>
        <v>0</v>
      </c>
      <c r="S71" s="112">
        <f>+S69</f>
        <v>0</v>
      </c>
      <c r="T71" s="107">
        <f>SUM($S69-$S73)</f>
        <v>0</v>
      </c>
      <c r="U71" s="98"/>
      <c r="W71" s="98"/>
      <c r="X71" s="98"/>
      <c r="Y71" s="98"/>
      <c r="Z71" s="98"/>
      <c r="AA71" s="98"/>
      <c r="AB71" s="98"/>
    </row>
    <row r="72" spans="1:46" ht="15.75">
      <c r="A72" s="33">
        <v>69</v>
      </c>
      <c r="D72" s="245"/>
      <c r="E72" s="136"/>
      <c r="F72" s="115">
        <f>IF($G69+$G73=0,0,IF($G69=$G73,2,IF($G69&gt;$G73,1,3)))</f>
        <v>0</v>
      </c>
      <c r="G72" s="118">
        <f>+G73</f>
        <v>0</v>
      </c>
      <c r="H72" s="123">
        <f>SUM($G73-$G69)</f>
        <v>0</v>
      </c>
      <c r="I72" s="98"/>
      <c r="J72" s="245"/>
      <c r="K72" s="213"/>
      <c r="L72" s="117">
        <f>IF($M69+$M73=0,0,IF($M69=$M73,2,IF($M69&gt;$M73,1,3)))</f>
        <v>0</v>
      </c>
      <c r="M72" s="113">
        <f>+M73</f>
        <v>0</v>
      </c>
      <c r="N72" s="125">
        <f>SUM($M73-$M69)</f>
        <v>0</v>
      </c>
      <c r="P72" s="245"/>
      <c r="Q72" s="213"/>
      <c r="R72" s="103">
        <f>IF($S69+$S73=0,0,IF($S69=$S$9,2,IF($S69&gt;$S73,1,3)))</f>
        <v>0</v>
      </c>
      <c r="S72" s="113">
        <f>+S73</f>
        <v>0</v>
      </c>
      <c r="T72" s="108">
        <f>SUM($S73-$S69)</f>
        <v>0</v>
      </c>
      <c r="U72" s="98"/>
      <c r="W72" s="98"/>
      <c r="X72" s="98"/>
      <c r="Y72" s="98"/>
      <c r="Z72" s="98"/>
      <c r="AA72" s="98"/>
      <c r="AB72" s="98"/>
    </row>
    <row r="73" spans="1:46" ht="15.75">
      <c r="A73" s="33">
        <v>70</v>
      </c>
      <c r="D73" s="245"/>
      <c r="E73" s="136"/>
      <c r="F73" s="129">
        <f>IF(ISTEXT(E73),F72,0)</f>
        <v>0</v>
      </c>
      <c r="G73" s="233"/>
      <c r="H73" s="106">
        <f>SUM($G73-$G69)</f>
        <v>0</v>
      </c>
      <c r="I73" s="98"/>
      <c r="J73" s="245"/>
      <c r="K73" s="207"/>
      <c r="L73" s="102">
        <f>IF(ISTEXT(K73),L72,0)</f>
        <v>0</v>
      </c>
      <c r="M73" s="233"/>
      <c r="N73" s="106">
        <f>SUM($M73-$M69)</f>
        <v>0</v>
      </c>
      <c r="P73" s="245"/>
      <c r="Q73" s="207"/>
      <c r="R73" s="102">
        <f>IF(ISTEXT(Q73),R72,0)</f>
        <v>0</v>
      </c>
      <c r="S73" s="233"/>
      <c r="T73" s="106">
        <f>SUM($S73-$S69)</f>
        <v>0</v>
      </c>
      <c r="U73" s="98"/>
      <c r="W73" s="98"/>
      <c r="X73" s="98"/>
      <c r="Y73" s="98"/>
      <c r="Z73" s="98"/>
      <c r="AA73" s="98"/>
      <c r="AB73" s="98"/>
    </row>
    <row r="74" spans="1:46" ht="15.75">
      <c r="A74" s="33">
        <v>71</v>
      </c>
      <c r="D74" s="245"/>
      <c r="E74" s="136"/>
      <c r="F74" s="129">
        <f>IF(ISTEXT(E74),F72,0)</f>
        <v>0</v>
      </c>
      <c r="G74" s="111">
        <f>+G73</f>
        <v>0</v>
      </c>
      <c r="H74" s="121">
        <f>SUM($G73-$G69)</f>
        <v>0</v>
      </c>
      <c r="I74" s="98"/>
      <c r="J74" s="245"/>
      <c r="K74" s="207"/>
      <c r="L74" s="102">
        <f>IF(ISTEXT(K74),L72,0)</f>
        <v>0</v>
      </c>
      <c r="M74" s="111">
        <f>+M73</f>
        <v>0</v>
      </c>
      <c r="N74" s="106">
        <f>SUM($M73-$M69)</f>
        <v>0</v>
      </c>
      <c r="P74" s="245"/>
      <c r="Q74" s="207"/>
      <c r="R74" s="102">
        <f>IF(ISTEXT(Q74),R72,0)</f>
        <v>0</v>
      </c>
      <c r="S74" s="111">
        <f>+S73</f>
        <v>0</v>
      </c>
      <c r="T74" s="106">
        <f>SUM($S73-$S69)</f>
        <v>0</v>
      </c>
      <c r="U74" s="98"/>
      <c r="W74" s="98"/>
      <c r="X74" s="98"/>
      <c r="Y74" s="98"/>
      <c r="Z74" s="98"/>
      <c r="AA74" s="98"/>
      <c r="AB74" s="98"/>
    </row>
    <row r="75" spans="1:46" ht="16.5" thickBot="1">
      <c r="A75" s="33">
        <v>72</v>
      </c>
      <c r="D75" s="246"/>
      <c r="E75" s="155"/>
      <c r="F75" s="129">
        <f>IF(ISTEXT(E75),F72,0)</f>
        <v>0</v>
      </c>
      <c r="G75" s="114">
        <f>+G73</f>
        <v>0</v>
      </c>
      <c r="H75" s="124">
        <f>SUM($G73-$G69)</f>
        <v>0</v>
      </c>
      <c r="I75" s="98"/>
      <c r="J75" s="246"/>
      <c r="K75" s="154"/>
      <c r="L75" s="102">
        <f>IF(ISTEXT(K75),L72,0)</f>
        <v>0</v>
      </c>
      <c r="M75" s="114">
        <f>+M73</f>
        <v>0</v>
      </c>
      <c r="N75" s="119">
        <f>SUM($M73-$M69)</f>
        <v>0</v>
      </c>
      <c r="P75" s="246"/>
      <c r="Q75" s="154"/>
      <c r="R75" s="102">
        <f>IF(ISTEXT(Q75),R72,0)</f>
        <v>0</v>
      </c>
      <c r="S75" s="114">
        <f>+S73</f>
        <v>0</v>
      </c>
      <c r="T75" s="109">
        <f>SUM($S73-$S69)</f>
        <v>0</v>
      </c>
      <c r="U75" s="98"/>
      <c r="W75" s="98"/>
      <c r="X75" s="98"/>
      <c r="Y75" s="98"/>
      <c r="Z75" s="98"/>
      <c r="AA75" s="98"/>
      <c r="AB75" s="98"/>
    </row>
    <row r="76" spans="1:46" ht="16.5" thickTop="1">
      <c r="A76" s="33">
        <v>73</v>
      </c>
      <c r="D76" s="244">
        <v>10</v>
      </c>
      <c r="E76" s="136"/>
      <c r="F76" s="101">
        <f>IF($G77+$G81=0,0,IF($G77=$G81,2,IF($G77&lt;$G81,1,3)))</f>
        <v>0</v>
      </c>
      <c r="G76" s="110">
        <f>+G77</f>
        <v>0</v>
      </c>
      <c r="H76" s="130">
        <f>SUM($G77-$G81)</f>
        <v>0</v>
      </c>
      <c r="I76" s="98"/>
      <c r="J76" s="244">
        <v>10</v>
      </c>
      <c r="K76" s="218"/>
      <c r="L76" s="116">
        <f>IF($M77+$M81=0,0,IF($M77=$M81,2,IF($M77&lt;$M81,1,3)))</f>
        <v>0</v>
      </c>
      <c r="M76" s="110">
        <f>+M77</f>
        <v>0</v>
      </c>
      <c r="N76" s="105">
        <f>SUM($M77-$M81)</f>
        <v>0</v>
      </c>
      <c r="P76" s="244">
        <v>10</v>
      </c>
      <c r="Q76" s="218"/>
      <c r="R76" s="116">
        <f>IF($S77+$S81=0,0,IF($S77=$S81,2,IF($S77&lt;$S81,1,3)))</f>
        <v>0</v>
      </c>
      <c r="S76" s="110">
        <f>+S77</f>
        <v>0</v>
      </c>
      <c r="T76" s="105">
        <f>SUM($S77-$S81)</f>
        <v>0</v>
      </c>
      <c r="U76" s="98"/>
      <c r="W76" s="98"/>
      <c r="X76" s="98"/>
      <c r="Y76" s="98"/>
      <c r="Z76" s="98"/>
      <c r="AA76" s="98"/>
      <c r="AB76" s="98"/>
    </row>
    <row r="77" spans="1:46" ht="15.75">
      <c r="A77" s="33">
        <v>74</v>
      </c>
      <c r="D77" s="245"/>
      <c r="E77" s="136"/>
      <c r="F77" s="129">
        <f>IF(ISTEXT(E77),F76,0)</f>
        <v>0</v>
      </c>
      <c r="G77" s="235"/>
      <c r="H77" s="106">
        <f>SUM($G77-$G81)</f>
        <v>0</v>
      </c>
      <c r="I77" s="98"/>
      <c r="J77" s="245"/>
      <c r="K77" s="207"/>
      <c r="L77" s="102">
        <f>IF(ISTEXT(K77),L76,0)</f>
        <v>0</v>
      </c>
      <c r="M77" s="235"/>
      <c r="N77" s="106">
        <f>SUM($M77-$M81)</f>
        <v>0</v>
      </c>
      <c r="P77" s="245"/>
      <c r="Q77" s="207"/>
      <c r="R77" s="102">
        <f>IF(ISTEXT(Q77),R76,0)</f>
        <v>0</v>
      </c>
      <c r="S77" s="235"/>
      <c r="T77" s="106">
        <f>SUM($S77-$S81)</f>
        <v>0</v>
      </c>
      <c r="U77" s="98"/>
      <c r="W77" s="98"/>
      <c r="X77" s="98"/>
      <c r="Y77" s="98"/>
      <c r="Z77" s="98"/>
      <c r="AA77" s="98"/>
      <c r="AB77" s="98"/>
    </row>
    <row r="78" spans="1:46" ht="15.75">
      <c r="A78" s="33">
        <v>75</v>
      </c>
      <c r="D78" s="245"/>
      <c r="E78" s="136"/>
      <c r="F78" s="129">
        <f>IF(ISTEXT(E78),F76,0)</f>
        <v>0</v>
      </c>
      <c r="G78" s="111">
        <f>+G77</f>
        <v>0</v>
      </c>
      <c r="H78" s="121">
        <f>SUM($G77-$G81)</f>
        <v>0</v>
      </c>
      <c r="I78" s="98"/>
      <c r="J78" s="245"/>
      <c r="K78" s="207"/>
      <c r="L78" s="102">
        <f>IF(ISTEXT(K78),L76,0)</f>
        <v>0</v>
      </c>
      <c r="M78" s="111">
        <f>+M77</f>
        <v>0</v>
      </c>
      <c r="N78" s="106">
        <f>SUM($M77-$M81)</f>
        <v>0</v>
      </c>
      <c r="P78" s="245"/>
      <c r="Q78" s="207"/>
      <c r="R78" s="102">
        <f>IF(ISTEXT(Q78),R76,0)</f>
        <v>0</v>
      </c>
      <c r="S78" s="111">
        <f>+S77</f>
        <v>0</v>
      </c>
      <c r="T78" s="106">
        <f>SUM($S77-$S81)</f>
        <v>0</v>
      </c>
      <c r="U78" s="98"/>
      <c r="W78" s="98"/>
      <c r="X78" s="98"/>
      <c r="Y78" s="98"/>
      <c r="Z78" s="98"/>
      <c r="AA78" s="98"/>
      <c r="AB78" s="98"/>
    </row>
    <row r="79" spans="1:46" ht="16.5" thickBot="1">
      <c r="A79" s="33">
        <v>76</v>
      </c>
      <c r="D79" s="245"/>
      <c r="E79" s="156"/>
      <c r="F79" s="131">
        <f>IF(ISTEXT(E79),F76,0)</f>
        <v>0</v>
      </c>
      <c r="G79" s="120">
        <f>+G77</f>
        <v>0</v>
      </c>
      <c r="H79" s="122">
        <f>SUM($G77-$G81)</f>
        <v>0</v>
      </c>
      <c r="I79" s="98"/>
      <c r="J79" s="245"/>
      <c r="K79" s="219"/>
      <c r="L79" s="131">
        <f>IF(ISTEXT(K79),L76,0)</f>
        <v>0</v>
      </c>
      <c r="M79" s="112">
        <f>+M77</f>
        <v>0</v>
      </c>
      <c r="N79" s="107">
        <f>SUM($M77-$M81)</f>
        <v>0</v>
      </c>
      <c r="P79" s="245"/>
      <c r="Q79" s="219"/>
      <c r="R79" s="102">
        <f>IF(ISTEXT(Q79),R76,0)</f>
        <v>0</v>
      </c>
      <c r="S79" s="112">
        <f>+S77</f>
        <v>0</v>
      </c>
      <c r="T79" s="107">
        <f>SUM($S77-$S81)</f>
        <v>0</v>
      </c>
      <c r="U79" s="98"/>
      <c r="W79" s="98"/>
      <c r="X79" s="98"/>
      <c r="Y79" s="98"/>
      <c r="Z79" s="98"/>
      <c r="AA79" s="98"/>
      <c r="AB79" s="98"/>
    </row>
    <row r="80" spans="1:46" ht="15.75">
      <c r="A80" s="33">
        <v>77</v>
      </c>
      <c r="D80" s="245"/>
      <c r="E80" s="136"/>
      <c r="F80" s="115">
        <f>IF($G77+$G81=0,0,IF($G77=$G81,2,IF($G77&gt;$G81,1,3)))</f>
        <v>0</v>
      </c>
      <c r="G80" s="118">
        <f>+G81</f>
        <v>0</v>
      </c>
      <c r="H80" s="123">
        <f>SUM($G81-$G77)</f>
        <v>0</v>
      </c>
      <c r="I80" s="98"/>
      <c r="J80" s="245"/>
      <c r="K80" s="213"/>
      <c r="L80" s="117">
        <f>IF($M77+$M81=0,0,IF($M77=$M81,2,IF($M77&gt;$M81,1,3)))</f>
        <v>0</v>
      </c>
      <c r="M80" s="113">
        <f>+M81</f>
        <v>0</v>
      </c>
      <c r="N80" s="125">
        <f>SUM($M81-$M77)</f>
        <v>0</v>
      </c>
      <c r="P80" s="245"/>
      <c r="Q80" s="213"/>
      <c r="R80" s="103">
        <f>IF($S77+$S81=0,0,IF($S77=$S$9,2,IF($S77&gt;$S81,1,3)))</f>
        <v>0</v>
      </c>
      <c r="S80" s="113">
        <f>+S81</f>
        <v>0</v>
      </c>
      <c r="T80" s="108">
        <f>SUM($S81-$S77)</f>
        <v>0</v>
      </c>
      <c r="U80" s="98"/>
      <c r="W80" s="98"/>
      <c r="X80" s="98"/>
      <c r="Y80" s="98"/>
      <c r="Z80" s="98"/>
      <c r="AA80" s="98"/>
      <c r="AB80" s="98"/>
    </row>
    <row r="81" spans="1:29" ht="15.75">
      <c r="A81" s="33">
        <v>78</v>
      </c>
      <c r="D81" s="245"/>
      <c r="E81" s="136"/>
      <c r="F81" s="129">
        <f>IF(ISTEXT(E81),F80,0)</f>
        <v>0</v>
      </c>
      <c r="G81" s="235"/>
      <c r="H81" s="106">
        <f>SUM($G81-$G77)</f>
        <v>0</v>
      </c>
      <c r="I81" s="98"/>
      <c r="J81" s="245"/>
      <c r="K81" s="207"/>
      <c r="L81" s="102">
        <f>IF(ISTEXT(K81),L80,0)</f>
        <v>0</v>
      </c>
      <c r="M81" s="235"/>
      <c r="N81" s="106">
        <f>SUM($M81-$M77)</f>
        <v>0</v>
      </c>
      <c r="P81" s="245"/>
      <c r="Q81" s="207"/>
      <c r="R81" s="102">
        <f>IF(ISTEXT(Q81),R80,0)</f>
        <v>0</v>
      </c>
      <c r="S81" s="222"/>
      <c r="T81" s="106">
        <f>SUM($S81-$S77)</f>
        <v>0</v>
      </c>
      <c r="U81" s="98"/>
      <c r="W81" s="98"/>
      <c r="X81" s="98"/>
      <c r="Y81" s="98"/>
      <c r="Z81" s="98"/>
      <c r="AA81" s="98"/>
      <c r="AB81" s="98"/>
    </row>
    <row r="82" spans="1:29" ht="15.75">
      <c r="A82" s="33">
        <v>79</v>
      </c>
      <c r="D82" s="245"/>
      <c r="E82" s="136"/>
      <c r="F82" s="129">
        <f>IF(ISTEXT(E82),F80,0)</f>
        <v>0</v>
      </c>
      <c r="G82" s="111">
        <f>+G81</f>
        <v>0</v>
      </c>
      <c r="H82" s="121">
        <f>SUM($G81-$G77)</f>
        <v>0</v>
      </c>
      <c r="I82" s="98"/>
      <c r="J82" s="245"/>
      <c r="K82" s="207"/>
      <c r="L82" s="102">
        <f>IF(ISTEXT(K82),L80,0)</f>
        <v>0</v>
      </c>
      <c r="M82" s="111">
        <f>+M81</f>
        <v>0</v>
      </c>
      <c r="N82" s="106">
        <f>SUM($M81-$M77)</f>
        <v>0</v>
      </c>
      <c r="P82" s="245"/>
      <c r="Q82" s="207"/>
      <c r="R82" s="102">
        <f>IF(ISTEXT(Q82),R80,0)</f>
        <v>0</v>
      </c>
      <c r="S82" s="111">
        <f>+S81</f>
        <v>0</v>
      </c>
      <c r="T82" s="106">
        <f>SUM($S81-$S77)</f>
        <v>0</v>
      </c>
      <c r="U82" s="98"/>
      <c r="W82" s="98"/>
      <c r="X82" s="98"/>
      <c r="Y82" s="98"/>
      <c r="Z82" s="98"/>
      <c r="AA82" s="98"/>
      <c r="AB82" s="98"/>
    </row>
    <row r="83" spans="1:29" ht="16.5" thickBot="1">
      <c r="A83" s="41">
        <v>80</v>
      </c>
      <c r="D83" s="246"/>
      <c r="E83" s="155"/>
      <c r="F83" s="104">
        <f>IF(ISTEXT(E83),F80,0)</f>
        <v>0</v>
      </c>
      <c r="G83" s="114">
        <f>+G81</f>
        <v>0</v>
      </c>
      <c r="H83" s="124">
        <f>SUM($G81-$G77)</f>
        <v>0</v>
      </c>
      <c r="I83" s="98"/>
      <c r="J83" s="246"/>
      <c r="K83" s="154"/>
      <c r="L83" s="104">
        <f>IF(ISTEXT(K83),L80,0)</f>
        <v>0</v>
      </c>
      <c r="M83" s="114">
        <f>+M81</f>
        <v>0</v>
      </c>
      <c r="N83" s="109">
        <f>SUM($M81-$M77)</f>
        <v>0</v>
      </c>
      <c r="P83" s="246"/>
      <c r="Q83" s="154"/>
      <c r="R83" s="104">
        <f>IF(ISTEXT(Q83),R80,0)</f>
        <v>0</v>
      </c>
      <c r="S83" s="114">
        <f>+S81</f>
        <v>0</v>
      </c>
      <c r="T83" s="109">
        <f>SUM($S81-$S77)</f>
        <v>0</v>
      </c>
      <c r="U83" s="98"/>
      <c r="W83" s="98"/>
      <c r="X83" s="98"/>
      <c r="Y83" s="98"/>
      <c r="Z83" s="98"/>
      <c r="AA83" s="98"/>
      <c r="AB83" s="98"/>
    </row>
    <row r="84" spans="1:29">
      <c r="E84" s="216"/>
      <c r="F84" s="98"/>
      <c r="G84" s="98"/>
      <c r="H84" s="98"/>
      <c r="I84" s="98"/>
      <c r="J84" s="204"/>
      <c r="K84" s="220"/>
      <c r="L84" s="146"/>
      <c r="M84" s="98"/>
      <c r="N84" s="98"/>
      <c r="P84" s="204"/>
      <c r="Q84" s="220"/>
      <c r="R84" s="146"/>
      <c r="S84" s="98"/>
      <c r="T84" s="98"/>
      <c r="U84" s="98"/>
      <c r="W84" s="98"/>
      <c r="X84" s="98"/>
      <c r="Y84" s="98"/>
      <c r="Z84" s="98"/>
      <c r="AA84" s="98"/>
      <c r="AB84" s="98"/>
      <c r="AC84" s="98"/>
    </row>
    <row r="85" spans="1:29">
      <c r="E85" s="216"/>
      <c r="F85" s="98"/>
      <c r="G85" s="98"/>
      <c r="H85" s="98"/>
      <c r="I85" s="98"/>
      <c r="J85" s="204"/>
      <c r="K85" s="216"/>
      <c r="L85" s="98"/>
      <c r="M85" s="98"/>
      <c r="N85" s="98"/>
      <c r="P85" s="204"/>
      <c r="Q85" s="216"/>
      <c r="R85" s="146"/>
      <c r="S85" s="98"/>
      <c r="T85" s="98"/>
      <c r="U85" s="98"/>
      <c r="W85" s="98"/>
      <c r="X85" s="98"/>
      <c r="Y85" s="98"/>
      <c r="Z85" s="98"/>
      <c r="AA85" s="98"/>
      <c r="AB85" s="98"/>
      <c r="AC85" s="98"/>
    </row>
    <row r="86" spans="1:29">
      <c r="E86" s="216"/>
      <c r="F86" s="98"/>
      <c r="G86" s="98"/>
      <c r="H86" s="98"/>
      <c r="I86" s="98"/>
      <c r="J86" s="204"/>
      <c r="K86" s="216"/>
      <c r="L86" s="98"/>
      <c r="M86" s="98"/>
      <c r="N86" s="98"/>
      <c r="P86" s="204"/>
      <c r="Q86" s="216"/>
      <c r="R86" s="146"/>
      <c r="S86" s="98"/>
      <c r="T86" s="98"/>
      <c r="U86" s="98"/>
      <c r="W86" s="98"/>
      <c r="X86" s="98"/>
      <c r="Y86" s="98"/>
      <c r="Z86" s="98"/>
      <c r="AA86" s="98"/>
      <c r="AB86" s="98"/>
      <c r="AC86" s="98"/>
    </row>
    <row r="87" spans="1:29">
      <c r="E87" s="216"/>
      <c r="F87" s="98"/>
      <c r="G87" s="98"/>
      <c r="H87" s="98"/>
      <c r="I87" s="98"/>
      <c r="J87" s="204"/>
      <c r="K87" s="216"/>
      <c r="L87" s="98"/>
      <c r="M87" s="98"/>
      <c r="N87" s="98"/>
      <c r="P87" s="204"/>
      <c r="Q87" s="216"/>
      <c r="R87" s="146"/>
      <c r="S87" s="98"/>
      <c r="T87" s="98"/>
      <c r="U87" s="98"/>
      <c r="W87" s="98"/>
      <c r="X87" s="98"/>
      <c r="Y87" s="98"/>
      <c r="Z87" s="98"/>
      <c r="AA87" s="98"/>
      <c r="AB87" s="98"/>
      <c r="AC87" s="98"/>
    </row>
    <row r="88" spans="1:29">
      <c r="E88" s="216"/>
      <c r="F88" s="98"/>
      <c r="G88" s="98"/>
      <c r="H88" s="98"/>
      <c r="I88" s="98"/>
      <c r="J88" s="204"/>
      <c r="K88" s="216"/>
      <c r="L88" s="98"/>
      <c r="M88" s="98"/>
      <c r="N88" s="98"/>
      <c r="P88" s="204"/>
      <c r="Q88" s="216"/>
      <c r="R88" s="146"/>
      <c r="S88" s="98"/>
      <c r="T88" s="98"/>
      <c r="U88" s="98"/>
      <c r="W88" s="98"/>
      <c r="X88" s="98"/>
      <c r="Y88" s="98"/>
      <c r="Z88" s="98"/>
      <c r="AA88" s="98"/>
      <c r="AB88" s="98"/>
      <c r="AC88" s="98"/>
    </row>
    <row r="89" spans="1:29">
      <c r="E89" s="216"/>
      <c r="F89" s="98"/>
      <c r="G89" s="98"/>
      <c r="H89" s="98"/>
      <c r="I89" s="98"/>
      <c r="J89" s="204"/>
      <c r="K89" s="216"/>
      <c r="L89" s="98"/>
      <c r="M89" s="98"/>
      <c r="N89" s="98"/>
      <c r="P89" s="204"/>
      <c r="Q89" s="216"/>
      <c r="R89" s="146"/>
      <c r="S89" s="98"/>
      <c r="T89" s="98"/>
      <c r="U89" s="98"/>
      <c r="W89" s="98"/>
      <c r="X89" s="98"/>
      <c r="Y89" s="98"/>
      <c r="Z89" s="98"/>
      <c r="AA89" s="98"/>
      <c r="AB89" s="98"/>
      <c r="AC89" s="98"/>
    </row>
    <row r="90" spans="1:29">
      <c r="E90" s="216"/>
      <c r="F90" s="98"/>
      <c r="G90" s="98"/>
      <c r="H90" s="98"/>
      <c r="I90" s="98"/>
      <c r="J90" s="204"/>
      <c r="K90" s="216"/>
      <c r="L90" s="98"/>
      <c r="M90" s="98"/>
      <c r="N90" s="98"/>
      <c r="P90" s="204"/>
      <c r="Q90" s="216"/>
      <c r="R90" s="146"/>
      <c r="S90" s="98"/>
      <c r="T90" s="98"/>
      <c r="U90" s="98"/>
      <c r="W90" s="98"/>
      <c r="X90" s="98"/>
      <c r="Y90" s="98"/>
      <c r="Z90" s="98"/>
      <c r="AA90" s="98"/>
      <c r="AB90" s="98"/>
      <c r="AC90" s="98"/>
    </row>
    <row r="91" spans="1:29">
      <c r="E91" s="216"/>
      <c r="F91" s="98"/>
      <c r="G91" s="98"/>
      <c r="H91" s="98"/>
      <c r="I91" s="98"/>
      <c r="J91" s="204"/>
      <c r="K91" s="216"/>
      <c r="L91" s="98"/>
      <c r="M91" s="98"/>
      <c r="N91" s="98"/>
      <c r="P91" s="204"/>
      <c r="Q91" s="216"/>
      <c r="R91" s="146"/>
      <c r="S91" s="98"/>
      <c r="T91" s="98"/>
      <c r="U91" s="98"/>
      <c r="W91" s="98"/>
      <c r="X91" s="98"/>
      <c r="Y91" s="98"/>
      <c r="Z91" s="98"/>
      <c r="AA91" s="98"/>
      <c r="AB91" s="98"/>
      <c r="AC91" s="98"/>
    </row>
    <row r="92" spans="1:29">
      <c r="E92" s="216"/>
      <c r="F92" s="98"/>
      <c r="G92" s="98"/>
      <c r="H92" s="98"/>
      <c r="I92" s="98"/>
      <c r="J92" s="204"/>
      <c r="K92" s="216"/>
      <c r="L92" s="98"/>
      <c r="M92" s="98"/>
      <c r="N92" s="98"/>
      <c r="P92" s="204"/>
      <c r="Q92" s="216"/>
      <c r="R92" s="146"/>
      <c r="S92" s="98"/>
      <c r="T92" s="98"/>
      <c r="U92" s="98"/>
      <c r="W92" s="98"/>
      <c r="X92" s="98"/>
      <c r="Y92" s="98"/>
      <c r="Z92" s="98"/>
      <c r="AA92" s="98"/>
      <c r="AB92" s="98"/>
      <c r="AC92" s="98"/>
    </row>
    <row r="93" spans="1:29">
      <c r="E93" s="216"/>
      <c r="F93" s="98"/>
      <c r="G93" s="98"/>
      <c r="H93" s="98"/>
      <c r="I93" s="98"/>
      <c r="J93" s="204"/>
      <c r="K93" s="216"/>
      <c r="L93" s="98"/>
      <c r="M93" s="98"/>
      <c r="N93" s="98"/>
      <c r="P93" s="204"/>
      <c r="Q93" s="216"/>
      <c r="R93" s="146"/>
      <c r="S93" s="98"/>
      <c r="T93" s="98"/>
      <c r="U93" s="98"/>
      <c r="W93" s="98"/>
      <c r="X93" s="98"/>
      <c r="Y93" s="98"/>
      <c r="Z93" s="98"/>
      <c r="AA93" s="98"/>
      <c r="AB93" s="98"/>
      <c r="AC93" s="98"/>
    </row>
    <row r="94" spans="1:29">
      <c r="E94" s="216"/>
      <c r="F94" s="98"/>
      <c r="G94" s="98"/>
      <c r="H94" s="98"/>
      <c r="I94" s="98"/>
      <c r="J94" s="204"/>
      <c r="K94" s="216"/>
      <c r="L94" s="98"/>
      <c r="M94" s="98"/>
      <c r="N94" s="98"/>
      <c r="P94" s="204"/>
      <c r="Q94" s="216"/>
      <c r="R94" s="146"/>
      <c r="S94" s="98"/>
      <c r="T94" s="98"/>
      <c r="U94" s="98"/>
      <c r="W94" s="98"/>
      <c r="X94" s="98"/>
      <c r="Y94" s="98"/>
      <c r="Z94" s="98"/>
      <c r="AA94" s="98"/>
      <c r="AB94" s="98"/>
      <c r="AC94" s="98"/>
    </row>
    <row r="95" spans="1:29">
      <c r="E95" s="216"/>
      <c r="F95" s="98"/>
      <c r="G95" s="98"/>
      <c r="H95" s="98"/>
      <c r="I95" s="98"/>
      <c r="J95" s="204"/>
      <c r="K95" s="216"/>
      <c r="L95" s="98"/>
      <c r="M95" s="98"/>
      <c r="N95" s="98"/>
      <c r="P95" s="204"/>
      <c r="Q95" s="216"/>
      <c r="R95" s="146"/>
      <c r="S95" s="98"/>
      <c r="T95" s="98"/>
      <c r="U95" s="98"/>
      <c r="W95" s="98"/>
      <c r="X95" s="98"/>
      <c r="Y95" s="98"/>
      <c r="Z95" s="98"/>
      <c r="AA95" s="98"/>
      <c r="AB95" s="98"/>
      <c r="AC95" s="98"/>
    </row>
    <row r="96" spans="1:29">
      <c r="E96" s="216"/>
      <c r="F96" s="98"/>
      <c r="G96" s="98"/>
      <c r="H96" s="98"/>
      <c r="I96" s="98"/>
      <c r="J96" s="204"/>
      <c r="K96" s="216"/>
      <c r="L96" s="98"/>
      <c r="M96" s="98"/>
      <c r="N96" s="98"/>
      <c r="P96" s="204"/>
      <c r="Q96" s="216"/>
      <c r="R96" s="146"/>
      <c r="S96" s="98"/>
      <c r="T96" s="98"/>
      <c r="U96" s="98"/>
      <c r="W96" s="98"/>
      <c r="X96" s="98"/>
      <c r="Y96" s="98"/>
      <c r="Z96" s="98"/>
      <c r="AA96" s="98"/>
      <c r="AB96" s="98"/>
      <c r="AC96" s="98"/>
    </row>
    <row r="97" spans="5:29">
      <c r="E97" s="216"/>
      <c r="F97" s="98"/>
      <c r="G97" s="98"/>
      <c r="H97" s="98"/>
      <c r="I97" s="98"/>
      <c r="J97" s="204"/>
      <c r="K97" s="216"/>
      <c r="L97" s="98"/>
      <c r="M97" s="98"/>
      <c r="N97" s="98"/>
      <c r="P97" s="204"/>
      <c r="Q97" s="216"/>
      <c r="R97" s="146"/>
      <c r="S97" s="98"/>
      <c r="T97" s="98"/>
      <c r="U97" s="98"/>
      <c r="W97" s="98"/>
      <c r="X97" s="98"/>
      <c r="Y97" s="98"/>
      <c r="Z97" s="98"/>
      <c r="AA97" s="98"/>
      <c r="AB97" s="98"/>
      <c r="AC97" s="98"/>
    </row>
    <row r="98" spans="5:29">
      <c r="E98" s="216"/>
      <c r="F98" s="98"/>
      <c r="G98" s="98"/>
      <c r="H98" s="98"/>
      <c r="I98" s="98"/>
      <c r="J98" s="204"/>
      <c r="K98" s="216"/>
      <c r="L98" s="98"/>
      <c r="M98" s="98"/>
      <c r="N98" s="98"/>
      <c r="P98" s="204"/>
      <c r="Q98" s="216"/>
      <c r="R98" s="146"/>
      <c r="S98" s="98"/>
      <c r="T98" s="98"/>
      <c r="U98" s="98"/>
      <c r="W98" s="98"/>
      <c r="X98" s="98"/>
      <c r="Y98" s="98"/>
      <c r="Z98" s="98"/>
      <c r="AA98" s="98"/>
      <c r="AB98" s="98"/>
      <c r="AC98" s="98"/>
    </row>
    <row r="99" spans="5:29">
      <c r="E99" s="216"/>
      <c r="F99" s="98"/>
      <c r="G99" s="98"/>
      <c r="H99" s="98"/>
      <c r="I99" s="98"/>
      <c r="J99" s="204"/>
      <c r="K99" s="216"/>
      <c r="L99" s="98"/>
      <c r="M99" s="98"/>
      <c r="N99" s="98"/>
      <c r="P99" s="204"/>
      <c r="Q99" s="216"/>
      <c r="R99" s="146"/>
      <c r="S99" s="98"/>
      <c r="T99" s="98"/>
      <c r="U99" s="98"/>
      <c r="W99" s="98"/>
      <c r="X99" s="98"/>
      <c r="Y99" s="98"/>
      <c r="Z99" s="98"/>
      <c r="AA99" s="98"/>
      <c r="AB99" s="98"/>
      <c r="AC99" s="98"/>
    </row>
    <row r="100" spans="5:29">
      <c r="E100" s="216"/>
      <c r="F100" s="98"/>
      <c r="G100" s="98"/>
      <c r="H100" s="98"/>
      <c r="I100" s="98"/>
      <c r="J100" s="204"/>
      <c r="K100" s="216"/>
      <c r="L100" s="98"/>
      <c r="M100" s="98"/>
      <c r="N100" s="98"/>
      <c r="P100" s="204"/>
      <c r="Q100" s="216"/>
      <c r="R100" s="146"/>
      <c r="S100" s="98"/>
      <c r="T100" s="98"/>
      <c r="U100" s="98"/>
      <c r="W100" s="98"/>
      <c r="X100" s="98"/>
      <c r="Y100" s="98"/>
      <c r="Z100" s="98"/>
      <c r="AA100" s="98"/>
      <c r="AB100" s="98"/>
      <c r="AC100" s="98"/>
    </row>
    <row r="101" spans="5:29">
      <c r="E101" s="216"/>
      <c r="F101" s="98"/>
      <c r="G101" s="98"/>
      <c r="H101" s="98"/>
      <c r="I101" s="98"/>
      <c r="J101" s="204"/>
      <c r="K101" s="216"/>
      <c r="L101" s="98"/>
      <c r="M101" s="98"/>
      <c r="N101" s="98"/>
      <c r="P101" s="204"/>
      <c r="Q101" s="216"/>
      <c r="R101" s="146"/>
      <c r="S101" s="98"/>
      <c r="T101" s="98"/>
      <c r="U101" s="98"/>
      <c r="W101" s="98"/>
      <c r="X101" s="98"/>
      <c r="Y101" s="98"/>
      <c r="Z101" s="98"/>
      <c r="AA101" s="98"/>
      <c r="AB101" s="98"/>
      <c r="AC101" s="98"/>
    </row>
    <row r="102" spans="5:29">
      <c r="E102" s="216"/>
      <c r="F102" s="98"/>
      <c r="G102" s="98"/>
      <c r="H102" s="98"/>
      <c r="I102" s="98"/>
      <c r="J102" s="204"/>
      <c r="K102" s="216"/>
      <c r="L102" s="98"/>
      <c r="M102" s="98"/>
      <c r="N102" s="98"/>
      <c r="P102" s="204"/>
      <c r="Q102" s="216"/>
      <c r="R102" s="146"/>
      <c r="S102" s="98"/>
      <c r="T102" s="98"/>
      <c r="U102" s="98"/>
      <c r="W102" s="98"/>
      <c r="X102" s="98"/>
      <c r="Y102" s="98"/>
      <c r="Z102" s="98"/>
      <c r="AA102" s="98"/>
      <c r="AB102" s="98"/>
      <c r="AC102" s="98"/>
    </row>
    <row r="103" spans="5:29">
      <c r="E103" s="216"/>
      <c r="F103" s="98"/>
      <c r="G103" s="98"/>
      <c r="H103" s="98"/>
      <c r="I103" s="98"/>
      <c r="J103" s="204"/>
      <c r="K103" s="216"/>
      <c r="L103" s="98"/>
      <c r="M103" s="98"/>
      <c r="N103" s="98"/>
      <c r="P103" s="204"/>
      <c r="Q103" s="216"/>
      <c r="R103" s="146"/>
      <c r="S103" s="98"/>
      <c r="T103" s="98"/>
      <c r="U103" s="98"/>
      <c r="W103" s="98"/>
      <c r="X103" s="98"/>
      <c r="Y103" s="98"/>
      <c r="Z103" s="98"/>
      <c r="AA103" s="98"/>
      <c r="AB103" s="98"/>
      <c r="AC103" s="98"/>
    </row>
    <row r="104" spans="5:29">
      <c r="E104" s="216"/>
      <c r="F104" s="98"/>
      <c r="G104" s="98"/>
      <c r="H104" s="98"/>
      <c r="I104" s="98"/>
      <c r="J104" s="204"/>
      <c r="K104" s="216"/>
      <c r="L104" s="98"/>
      <c r="M104" s="98"/>
      <c r="N104" s="98"/>
      <c r="P104" s="204"/>
      <c r="Q104" s="216"/>
      <c r="R104" s="146"/>
      <c r="S104" s="98"/>
      <c r="T104" s="98"/>
      <c r="U104" s="98"/>
      <c r="W104" s="98"/>
      <c r="X104" s="98"/>
      <c r="Y104" s="98"/>
      <c r="Z104" s="98"/>
      <c r="AA104" s="98"/>
      <c r="AB104" s="98"/>
      <c r="AC104" s="98"/>
    </row>
    <row r="105" spans="5:29">
      <c r="E105" s="216"/>
      <c r="F105" s="98"/>
      <c r="G105" s="98"/>
      <c r="H105" s="98"/>
      <c r="I105" s="98"/>
      <c r="J105" s="204"/>
      <c r="K105" s="216"/>
      <c r="L105" s="98"/>
      <c r="M105" s="98"/>
      <c r="N105" s="98"/>
      <c r="P105" s="204"/>
      <c r="Q105" s="216"/>
      <c r="R105" s="146"/>
      <c r="S105" s="98"/>
      <c r="T105" s="98"/>
      <c r="U105" s="98"/>
      <c r="W105" s="98"/>
      <c r="X105" s="98"/>
      <c r="Y105" s="98"/>
      <c r="Z105" s="98"/>
      <c r="AA105" s="98"/>
      <c r="AB105" s="98"/>
      <c r="AC105" s="98"/>
    </row>
    <row r="106" spans="5:29">
      <c r="E106" s="216"/>
      <c r="F106" s="98"/>
      <c r="G106" s="98"/>
      <c r="H106" s="98"/>
      <c r="I106" s="99"/>
      <c r="K106" s="216"/>
      <c r="L106" s="98"/>
      <c r="M106" s="98"/>
      <c r="N106" s="98"/>
      <c r="P106" s="204"/>
      <c r="Q106" s="216"/>
      <c r="R106" s="146"/>
      <c r="S106" s="98"/>
      <c r="T106" s="98"/>
      <c r="U106" s="98"/>
      <c r="W106" s="98"/>
      <c r="X106" s="98"/>
      <c r="Y106" s="98"/>
      <c r="Z106" s="98"/>
      <c r="AA106" s="98"/>
    </row>
    <row r="107" spans="5:29">
      <c r="E107" s="216"/>
      <c r="F107" s="98"/>
      <c r="G107" s="98"/>
      <c r="H107" s="98"/>
      <c r="I107" s="99"/>
      <c r="K107" s="216"/>
      <c r="L107" s="98"/>
      <c r="M107" s="98"/>
      <c r="N107" s="98"/>
      <c r="P107" s="204"/>
      <c r="Q107" s="216"/>
      <c r="R107" s="146"/>
      <c r="S107" s="98"/>
      <c r="T107" s="98"/>
      <c r="U107" s="98"/>
      <c r="W107" s="98"/>
      <c r="X107" s="98"/>
      <c r="Y107" s="98"/>
      <c r="Z107" s="98"/>
      <c r="AA107" s="98"/>
    </row>
    <row r="108" spans="5:29">
      <c r="E108" s="216"/>
      <c r="F108" s="98"/>
      <c r="G108" s="98"/>
      <c r="H108" s="98"/>
      <c r="I108" s="99"/>
      <c r="K108" s="216"/>
      <c r="L108" s="98"/>
      <c r="M108" s="98"/>
      <c r="N108" s="98"/>
      <c r="P108" s="204"/>
      <c r="Q108" s="216"/>
      <c r="R108" s="146"/>
      <c r="S108" s="98"/>
      <c r="T108" s="98"/>
      <c r="U108" s="98"/>
      <c r="W108" s="98"/>
      <c r="X108" s="98"/>
      <c r="Y108" s="98"/>
      <c r="Z108" s="98"/>
      <c r="AA108" s="98"/>
    </row>
    <row r="109" spans="5:29">
      <c r="E109" s="216"/>
      <c r="F109" s="98"/>
      <c r="G109" s="98"/>
      <c r="H109" s="98"/>
      <c r="I109" s="99"/>
      <c r="K109" s="216"/>
      <c r="L109" s="98"/>
      <c r="M109" s="98"/>
      <c r="N109" s="98"/>
      <c r="P109" s="204"/>
      <c r="Q109" s="216"/>
      <c r="R109" s="146"/>
      <c r="S109" s="98"/>
      <c r="T109" s="98"/>
      <c r="U109" s="98"/>
      <c r="W109" s="98"/>
      <c r="X109" s="98"/>
      <c r="Y109" s="98"/>
      <c r="Z109" s="98"/>
      <c r="AA109" s="98"/>
    </row>
    <row r="110" spans="5:29">
      <c r="E110" s="216"/>
      <c r="F110" s="98"/>
      <c r="G110" s="98"/>
      <c r="H110" s="98"/>
      <c r="I110" s="99"/>
      <c r="K110" s="216"/>
      <c r="L110" s="98"/>
      <c r="M110" s="98"/>
      <c r="N110" s="98"/>
      <c r="P110" s="204"/>
      <c r="Q110" s="216"/>
      <c r="R110" s="146"/>
      <c r="S110" s="98"/>
      <c r="T110" s="98"/>
      <c r="U110" s="98"/>
      <c r="W110" s="98"/>
      <c r="X110" s="98"/>
      <c r="Y110" s="98"/>
      <c r="Z110" s="98"/>
      <c r="AA110" s="98"/>
    </row>
    <row r="111" spans="5:29">
      <c r="E111" s="216"/>
      <c r="F111" s="98"/>
      <c r="G111" s="98"/>
      <c r="H111" s="98"/>
      <c r="I111" s="99"/>
      <c r="K111" s="216"/>
      <c r="L111" s="98"/>
      <c r="M111" s="98"/>
      <c r="N111" s="98"/>
      <c r="P111" s="204"/>
      <c r="Q111" s="216"/>
      <c r="R111" s="146"/>
      <c r="S111" s="98"/>
      <c r="T111" s="98"/>
      <c r="U111" s="98"/>
      <c r="W111" s="98"/>
      <c r="X111" s="98"/>
      <c r="Y111" s="98"/>
      <c r="Z111" s="98"/>
      <c r="AA111" s="98"/>
    </row>
    <row r="112" spans="5:29">
      <c r="E112" s="216"/>
      <c r="F112" s="98"/>
      <c r="G112" s="98"/>
      <c r="H112" s="98"/>
      <c r="I112" s="99"/>
      <c r="K112" s="216"/>
      <c r="L112" s="98"/>
      <c r="M112" s="98"/>
      <c r="N112" s="98"/>
      <c r="P112" s="204"/>
      <c r="Q112" s="216"/>
      <c r="R112" s="146"/>
      <c r="S112" s="98"/>
      <c r="T112" s="98"/>
      <c r="U112" s="98"/>
      <c r="W112" s="98"/>
      <c r="X112" s="98"/>
      <c r="Y112" s="98"/>
      <c r="Z112" s="98"/>
      <c r="AA112" s="98"/>
    </row>
    <row r="113" spans="5:27">
      <c r="E113" s="216"/>
      <c r="F113" s="98"/>
      <c r="G113" s="98"/>
      <c r="H113" s="98"/>
      <c r="I113" s="99"/>
      <c r="K113" s="216"/>
      <c r="L113" s="98"/>
      <c r="M113" s="98"/>
      <c r="N113" s="98"/>
      <c r="P113" s="204"/>
      <c r="Q113" s="216"/>
      <c r="R113" s="146"/>
      <c r="S113" s="98"/>
      <c r="T113" s="98"/>
      <c r="U113" s="98"/>
      <c r="W113" s="98"/>
      <c r="X113" s="98"/>
      <c r="Y113" s="98"/>
      <c r="Z113" s="98"/>
      <c r="AA113" s="98"/>
    </row>
    <row r="114" spans="5:27">
      <c r="E114" s="216"/>
      <c r="F114" s="98"/>
      <c r="G114" s="98"/>
      <c r="H114" s="98"/>
      <c r="I114" s="99"/>
      <c r="K114" s="216"/>
      <c r="L114" s="98"/>
      <c r="M114" s="98"/>
      <c r="N114" s="98"/>
      <c r="P114" s="204"/>
      <c r="Q114" s="216"/>
      <c r="R114" s="146"/>
      <c r="S114" s="98"/>
      <c r="T114" s="98"/>
      <c r="U114" s="98"/>
      <c r="W114" s="98"/>
      <c r="X114" s="98"/>
      <c r="Y114" s="98"/>
      <c r="Z114" s="98"/>
      <c r="AA114" s="98"/>
    </row>
    <row r="115" spans="5:27">
      <c r="E115" s="216"/>
      <c r="F115" s="98"/>
      <c r="G115" s="98"/>
      <c r="H115" s="98"/>
      <c r="I115" s="99"/>
      <c r="K115" s="216"/>
      <c r="L115" s="98"/>
      <c r="M115" s="98"/>
      <c r="N115" s="98"/>
      <c r="P115" s="204"/>
      <c r="Q115" s="216"/>
      <c r="R115" s="146"/>
      <c r="S115" s="98"/>
      <c r="T115" s="98"/>
      <c r="U115" s="98"/>
      <c r="W115" s="98"/>
      <c r="X115" s="98"/>
      <c r="Y115" s="98"/>
      <c r="Z115" s="98"/>
      <c r="AA115" s="98"/>
    </row>
    <row r="116" spans="5:27">
      <c r="E116" s="216"/>
      <c r="F116" s="98"/>
      <c r="G116" s="98"/>
      <c r="H116" s="98"/>
      <c r="I116" s="99"/>
      <c r="K116" s="216"/>
      <c r="L116" s="98"/>
      <c r="M116" s="98"/>
      <c r="N116" s="98"/>
      <c r="P116" s="204"/>
      <c r="Q116" s="216"/>
      <c r="R116" s="146"/>
      <c r="S116" s="98"/>
      <c r="T116" s="98"/>
      <c r="U116" s="98"/>
      <c r="W116" s="98"/>
      <c r="X116" s="98"/>
      <c r="Y116" s="98"/>
      <c r="Z116" s="98"/>
      <c r="AA116" s="98"/>
    </row>
    <row r="117" spans="5:27">
      <c r="E117" s="216"/>
      <c r="F117" s="98"/>
      <c r="G117" s="98"/>
      <c r="H117" s="98"/>
      <c r="I117" s="99"/>
      <c r="K117" s="216"/>
      <c r="L117" s="98"/>
      <c r="M117" s="98"/>
      <c r="N117" s="98"/>
      <c r="P117" s="204"/>
      <c r="Q117" s="216"/>
      <c r="W117" s="23"/>
      <c r="Y117" s="53"/>
    </row>
    <row r="118" spans="5:27">
      <c r="E118" s="216"/>
      <c r="F118" s="98"/>
      <c r="G118" s="98"/>
      <c r="H118" s="98"/>
      <c r="I118" s="99"/>
      <c r="K118" s="216"/>
      <c r="L118" s="98"/>
      <c r="M118" s="98"/>
      <c r="N118" s="98"/>
      <c r="P118" s="204"/>
      <c r="Q118" s="216"/>
      <c r="W118" s="23"/>
      <c r="Y118" s="53"/>
    </row>
    <row r="119" spans="5:27">
      <c r="E119" s="216"/>
      <c r="F119" s="98"/>
      <c r="G119" s="98"/>
      <c r="H119" s="98"/>
      <c r="I119" s="99"/>
      <c r="K119" s="216"/>
      <c r="L119" s="98"/>
      <c r="M119" s="98"/>
      <c r="N119" s="98"/>
      <c r="P119" s="204"/>
      <c r="Q119" s="216"/>
    </row>
    <row r="120" spans="5:27">
      <c r="E120" s="216"/>
      <c r="F120" s="98"/>
      <c r="G120" s="98"/>
      <c r="H120" s="98"/>
      <c r="I120" s="99"/>
      <c r="K120" s="216"/>
      <c r="L120" s="98"/>
      <c r="M120" s="98"/>
      <c r="N120" s="98"/>
      <c r="P120" s="204"/>
      <c r="Q120" s="216"/>
    </row>
    <row r="121" spans="5:27">
      <c r="E121" s="216"/>
      <c r="F121" s="98"/>
      <c r="G121" s="98"/>
      <c r="H121" s="98"/>
      <c r="I121" s="99"/>
      <c r="K121" s="216"/>
      <c r="L121" s="98"/>
      <c r="M121" s="98"/>
      <c r="N121" s="98"/>
      <c r="P121" s="204"/>
      <c r="Q121" s="216"/>
    </row>
    <row r="122" spans="5:27">
      <c r="E122" s="216"/>
      <c r="F122" s="98"/>
      <c r="G122" s="98"/>
      <c r="H122" s="98"/>
      <c r="I122" s="99"/>
      <c r="K122" s="216"/>
      <c r="L122" s="98"/>
      <c r="M122" s="98"/>
      <c r="N122" s="98"/>
      <c r="P122" s="204"/>
      <c r="Q122" s="216"/>
    </row>
    <row r="123" spans="5:27">
      <c r="E123" s="216"/>
      <c r="F123" s="98"/>
      <c r="G123" s="98"/>
      <c r="H123" s="98"/>
      <c r="I123" s="99"/>
      <c r="K123" s="216"/>
      <c r="L123" s="98"/>
      <c r="M123" s="98"/>
      <c r="N123" s="98"/>
      <c r="P123" s="204"/>
      <c r="Q123" s="216"/>
    </row>
    <row r="124" spans="5:27">
      <c r="E124" s="216"/>
      <c r="F124" s="98"/>
      <c r="G124" s="98"/>
      <c r="H124" s="98"/>
      <c r="I124" s="99"/>
      <c r="K124" s="216"/>
      <c r="L124" s="98"/>
      <c r="M124" s="98"/>
      <c r="N124" s="98"/>
      <c r="P124" s="204"/>
      <c r="Q124" s="216"/>
    </row>
    <row r="125" spans="5:27">
      <c r="E125" s="216"/>
      <c r="F125" s="98"/>
      <c r="G125" s="98"/>
      <c r="H125" s="98"/>
      <c r="I125" s="99"/>
      <c r="K125" s="216"/>
      <c r="L125" s="98"/>
      <c r="M125" s="98"/>
      <c r="N125" s="98"/>
      <c r="P125" s="204"/>
      <c r="Q125" s="216"/>
    </row>
    <row r="126" spans="5:27">
      <c r="E126" s="216"/>
      <c r="F126" s="98"/>
      <c r="G126" s="98"/>
      <c r="H126" s="98"/>
      <c r="I126" s="99"/>
      <c r="K126" s="216"/>
      <c r="L126" s="98"/>
      <c r="M126" s="98"/>
      <c r="N126" s="98"/>
      <c r="P126" s="204"/>
      <c r="Q126" s="216"/>
    </row>
    <row r="127" spans="5:27">
      <c r="E127" s="216"/>
      <c r="F127" s="98"/>
      <c r="G127" s="98"/>
      <c r="H127" s="98"/>
      <c r="I127" s="99"/>
      <c r="K127" s="216"/>
      <c r="L127" s="98"/>
      <c r="M127" s="98"/>
      <c r="N127" s="98"/>
      <c r="P127" s="204"/>
      <c r="Q127" s="216"/>
    </row>
    <row r="128" spans="5:27">
      <c r="E128" s="217"/>
      <c r="H128" s="127"/>
      <c r="K128" s="214"/>
      <c r="L128" s="127"/>
    </row>
    <row r="129" spans="5:12">
      <c r="E129" s="217"/>
      <c r="H129" s="127"/>
      <c r="K129" s="214"/>
      <c r="L129" s="127"/>
    </row>
  </sheetData>
  <sheetProtection formatCells="0" formatColumns="0" formatRows="0" insertColumns="0" insertRows="0" insertHyperlinks="0" deleteColumns="0" deleteRows="0" sort="0"/>
  <sortState ref="B5:B27">
    <sortCondition descending="1" ref="B4"/>
  </sortState>
  <mergeCells count="35">
    <mergeCell ref="AP2:AT2"/>
    <mergeCell ref="J12:J19"/>
    <mergeCell ref="J20:J27"/>
    <mergeCell ref="P12:P19"/>
    <mergeCell ref="P20:P27"/>
    <mergeCell ref="P4:P11"/>
    <mergeCell ref="J4:J11"/>
    <mergeCell ref="W2:AJ2"/>
    <mergeCell ref="P68:P75"/>
    <mergeCell ref="P76:P83"/>
    <mergeCell ref="D76:D83"/>
    <mergeCell ref="J52:J59"/>
    <mergeCell ref="J60:J67"/>
    <mergeCell ref="D52:D59"/>
    <mergeCell ref="D60:D67"/>
    <mergeCell ref="D68:D75"/>
    <mergeCell ref="J68:J75"/>
    <mergeCell ref="J76:J83"/>
    <mergeCell ref="P52:P59"/>
    <mergeCell ref="P60:P67"/>
    <mergeCell ref="D36:D43"/>
    <mergeCell ref="D44:D51"/>
    <mergeCell ref="Q2:U2"/>
    <mergeCell ref="K2:O2"/>
    <mergeCell ref="E2:I2"/>
    <mergeCell ref="P28:P35"/>
    <mergeCell ref="P36:P43"/>
    <mergeCell ref="P44:P51"/>
    <mergeCell ref="J28:J35"/>
    <mergeCell ref="J36:J43"/>
    <mergeCell ref="J44:J51"/>
    <mergeCell ref="D4:D11"/>
    <mergeCell ref="D12:D19"/>
    <mergeCell ref="D20:D27"/>
    <mergeCell ref="D28:D35"/>
  </mergeCells>
  <conditionalFormatting sqref="AP4:AP67">
    <cfRule type="duplicateValues" dxfId="5" priority="7"/>
  </conditionalFormatting>
  <conditionalFormatting sqref="K4:K27">
    <cfRule type="duplicateValues" dxfId="4" priority="5"/>
  </conditionalFormatting>
  <conditionalFormatting sqref="Q4:Q27">
    <cfRule type="duplicateValues" dxfId="3" priority="4"/>
  </conditionalFormatting>
  <conditionalFormatting sqref="B4:B27">
    <cfRule type="duplicateValues" dxfId="2" priority="3"/>
  </conditionalFormatting>
  <conditionalFormatting sqref="X4:X67">
    <cfRule type="duplicateValues" dxfId="1" priority="2"/>
  </conditionalFormatting>
  <conditionalFormatting sqref="K30">
    <cfRule type="duplicateValues" dxfId="0" priority="1"/>
  </conditionalFormatting>
  <pageMargins left="0.11811023622047245" right="0.11811023622047245" top="0.31496062992125984" bottom="0.31496062992125984" header="0.14000000000000001" footer="0.19685039370078741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2"/>
  <sheetViews>
    <sheetView workbookViewId="0"/>
  </sheetViews>
  <sheetFormatPr baseColWidth="10" defaultRowHeight="15"/>
  <cols>
    <col min="2" max="2" width="26.5703125" customWidth="1"/>
  </cols>
  <sheetData>
    <row r="1" spans="1:16" ht="15.75">
      <c r="A1" s="52"/>
      <c r="B1" s="52"/>
      <c r="C1" s="52"/>
      <c r="D1" s="52"/>
      <c r="E1" s="52"/>
      <c r="F1" s="51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6.5" thickBot="1">
      <c r="A2" s="52"/>
      <c r="B2" s="52"/>
      <c r="C2" s="52"/>
      <c r="D2" s="52"/>
      <c r="E2" s="52"/>
      <c r="F2" s="51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9.5" thickBot="1">
      <c r="A3" s="1"/>
      <c r="B3" s="1"/>
      <c r="C3" s="252" t="s">
        <v>9</v>
      </c>
      <c r="D3" s="254"/>
      <c r="E3" s="254"/>
      <c r="F3" s="255"/>
      <c r="G3" s="252" t="s">
        <v>10</v>
      </c>
      <c r="H3" s="256"/>
      <c r="I3" s="256"/>
      <c r="J3" s="257"/>
      <c r="K3" s="252" t="s">
        <v>11</v>
      </c>
      <c r="L3" s="256"/>
      <c r="M3" s="256"/>
      <c r="N3" s="257"/>
      <c r="O3" s="252" t="s">
        <v>8</v>
      </c>
      <c r="P3" s="253"/>
    </row>
    <row r="4" spans="1:16" ht="16.5" thickBot="1">
      <c r="A4" s="52"/>
      <c r="B4" s="54" t="s">
        <v>7</v>
      </c>
      <c r="C4" s="55" t="s">
        <v>12</v>
      </c>
      <c r="D4" s="56" t="s">
        <v>13</v>
      </c>
      <c r="E4" s="56" t="s">
        <v>14</v>
      </c>
      <c r="F4" s="57" t="s">
        <v>6</v>
      </c>
      <c r="G4" s="55" t="s">
        <v>12</v>
      </c>
      <c r="H4" s="56" t="s">
        <v>13</v>
      </c>
      <c r="I4" s="56" t="s">
        <v>14</v>
      </c>
      <c r="J4" s="58" t="s">
        <v>6</v>
      </c>
      <c r="K4" s="59" t="s">
        <v>12</v>
      </c>
      <c r="L4" s="56" t="s">
        <v>13</v>
      </c>
      <c r="M4" s="56" t="s">
        <v>14</v>
      </c>
      <c r="N4" s="58" t="s">
        <v>6</v>
      </c>
      <c r="O4" s="55" t="s">
        <v>6</v>
      </c>
      <c r="P4" s="58" t="s">
        <v>14</v>
      </c>
    </row>
    <row r="5" spans="1:16" ht="15.75">
      <c r="A5" s="82" t="s">
        <v>86</v>
      </c>
      <c r="B5" s="88" t="s">
        <v>22</v>
      </c>
      <c r="C5" s="87" t="e">
        <f>SUMPRODUCT((Résultats!#REF!="A01")*(Résultats!H$4:H$94))</f>
        <v>#REF!</v>
      </c>
      <c r="D5" s="61" t="e">
        <f>SUMPRODUCT((Résultats!#REF!="A01")*(Résultats!N$12:N$94))</f>
        <v>#REF!</v>
      </c>
      <c r="E5" s="45" t="e">
        <f t="shared" ref="E5:E36" si="0">SUM(C5-D5)</f>
        <v>#REF!</v>
      </c>
      <c r="F5" s="91" t="e">
        <f>SUMPRODUCT((J$6:J$21="A001")*(K$6:K$21))+SUMPRODUCT((Résultats!#REF!="A001")*(Résultats!D$5:D$20))+SUMPRODUCT((Résultats!#REF!="A001")*(Résultats!K$12:K$20))</f>
        <v>#N/A</v>
      </c>
      <c r="G5" s="87" t="e">
        <f>SUMPRODUCT((Résultats!M$12:M$94="A01")*(Résultats!O$4:O$94))</f>
        <v>#N/A</v>
      </c>
      <c r="H5" s="61" t="e">
        <f>SUMPRODUCT((Résultats!M$12:M$94="A01")*(Résultats!Q$13:Q$94))</f>
        <v>#VALUE!</v>
      </c>
      <c r="I5" s="45" t="e">
        <f t="shared" ref="I5:I36" si="1">SUM(G5-H5)</f>
        <v>#N/A</v>
      </c>
      <c r="J5" s="91" t="e">
        <f t="shared" ref="J5:J36" si="2">IF(G5+H5=0,0,IF(G5=H5,2,IF(G5&gt;H5,3,1)))</f>
        <v>#N/A</v>
      </c>
      <c r="K5" s="60"/>
      <c r="L5" s="61"/>
      <c r="M5" s="45">
        <f t="shared" ref="M5:M36" si="3">SUM(K5-L5)</f>
        <v>0</v>
      </c>
      <c r="N5" s="95">
        <f t="shared" ref="N5:N36" si="4">IF(K5+L5=0,0,IF(K5=L5,2,IF(K5&gt;L5,3,1)))</f>
        <v>0</v>
      </c>
      <c r="O5" s="62" t="e">
        <f t="shared" ref="O5:O36" si="5">SUM(F5+J5+N5)</f>
        <v>#N/A</v>
      </c>
      <c r="P5" s="63" t="e">
        <f t="shared" ref="P5:P36" si="6">SUM(E5+I5+M5)</f>
        <v>#REF!</v>
      </c>
    </row>
    <row r="6" spans="1:16" ht="15.75">
      <c r="A6" s="33" t="s">
        <v>87</v>
      </c>
      <c r="B6" s="83" t="s">
        <v>23</v>
      </c>
      <c r="C6" s="87" t="e">
        <f>SUMPRODUCT((Résultats!#REF!="A02")*(Résultats!H$4:H$94))</f>
        <v>#REF!</v>
      </c>
      <c r="D6" s="61" t="e">
        <f>SUMPRODUCT((Résultats!#REF!="A02")*(Résultats!N$12:N$94))</f>
        <v>#REF!</v>
      </c>
      <c r="E6" s="28" t="e">
        <f t="shared" si="0"/>
        <v>#REF!</v>
      </c>
      <c r="F6" s="92" t="e">
        <f t="shared" ref="F6:F37" si="7">IF(C6+D6=0,0,IF(C6=D6,2,IF(C6&gt;D6,3,1)))</f>
        <v>#REF!</v>
      </c>
      <c r="G6" s="87" t="e">
        <f>SUMPRODUCT((Résultats!M$12:M$94="A02")*(Résultats!O$4:O$94))</f>
        <v>#N/A</v>
      </c>
      <c r="H6" s="61" t="e">
        <f>SUMPRODUCT((Résultats!M$12:M$94="A02")*(Résultats!Q$13:Q$94))</f>
        <v>#VALUE!</v>
      </c>
      <c r="I6" s="28" t="e">
        <f t="shared" si="1"/>
        <v>#N/A</v>
      </c>
      <c r="J6" s="92" t="e">
        <f t="shared" si="2"/>
        <v>#N/A</v>
      </c>
      <c r="K6" s="64"/>
      <c r="L6" s="65"/>
      <c r="M6" s="28">
        <f t="shared" si="3"/>
        <v>0</v>
      </c>
      <c r="N6" s="96">
        <f t="shared" si="4"/>
        <v>0</v>
      </c>
      <c r="O6" s="66" t="e">
        <f t="shared" si="5"/>
        <v>#REF!</v>
      </c>
      <c r="P6" s="67" t="e">
        <f t="shared" si="6"/>
        <v>#REF!</v>
      </c>
    </row>
    <row r="7" spans="1:16" ht="15.75">
      <c r="A7" s="33" t="s">
        <v>88</v>
      </c>
      <c r="B7" s="83" t="s">
        <v>24</v>
      </c>
      <c r="C7" s="87" t="e">
        <f>SUMPRODUCT((Résultats!#REF!="A03")*(Résultats!H$4:H$94))</f>
        <v>#REF!</v>
      </c>
      <c r="D7" s="61" t="e">
        <f>SUMPRODUCT((Résultats!#REF!="A03")*(Résultats!N$12:N$94))</f>
        <v>#REF!</v>
      </c>
      <c r="E7" s="28" t="e">
        <f t="shared" si="0"/>
        <v>#REF!</v>
      </c>
      <c r="F7" s="92" t="e">
        <f t="shared" si="7"/>
        <v>#REF!</v>
      </c>
      <c r="G7" s="87" t="e">
        <f>SUMPRODUCT((Résultats!M$12:M$94="A03")*(Résultats!O$4:O$94))</f>
        <v>#N/A</v>
      </c>
      <c r="H7" s="61" t="e">
        <f>SUMPRODUCT((Résultats!M$12:M$94="A03")*(Résultats!Q$13:Q$94))</f>
        <v>#VALUE!</v>
      </c>
      <c r="I7" s="28" t="e">
        <f t="shared" si="1"/>
        <v>#N/A</v>
      </c>
      <c r="J7" s="92" t="e">
        <f t="shared" si="2"/>
        <v>#N/A</v>
      </c>
      <c r="K7" s="64"/>
      <c r="L7" s="65"/>
      <c r="M7" s="28">
        <f t="shared" si="3"/>
        <v>0</v>
      </c>
      <c r="N7" s="96">
        <f t="shared" si="4"/>
        <v>0</v>
      </c>
      <c r="O7" s="66" t="e">
        <f t="shared" si="5"/>
        <v>#REF!</v>
      </c>
      <c r="P7" s="67" t="e">
        <f t="shared" si="6"/>
        <v>#REF!</v>
      </c>
    </row>
    <row r="8" spans="1:16" ht="15.75">
      <c r="A8" s="33" t="s">
        <v>89</v>
      </c>
      <c r="B8" s="89" t="s">
        <v>25</v>
      </c>
      <c r="C8" s="87">
        <f>SUMPRODUCT((Résultats!L$12:L$94="A04")*(Résultats!N$12:N$94))</f>
        <v>0</v>
      </c>
      <c r="D8" s="61" t="e">
        <f>SUMPRODUCT((Résultats!#REF!="A04")*(Résultats!N$12:N$94))</f>
        <v>#REF!</v>
      </c>
      <c r="E8" s="28" t="e">
        <f t="shared" si="0"/>
        <v>#REF!</v>
      </c>
      <c r="F8" s="92" t="e">
        <f t="shared" si="7"/>
        <v>#REF!</v>
      </c>
      <c r="G8" s="87" t="e">
        <f>SUMPRODUCT((Résultats!P$4:P$94="A04")*(Résultats!Q$13:Q$94))</f>
        <v>#VALUE!</v>
      </c>
      <c r="H8" s="61" t="e">
        <f>SUMPRODUCT((Résultats!M$12:M$94="A04")*(Résultats!Q$13:Q$94))</f>
        <v>#VALUE!</v>
      </c>
      <c r="I8" s="28" t="e">
        <f t="shared" si="1"/>
        <v>#VALUE!</v>
      </c>
      <c r="J8" s="92" t="e">
        <f t="shared" si="2"/>
        <v>#VALUE!</v>
      </c>
      <c r="K8" s="64"/>
      <c r="L8" s="65"/>
      <c r="M8" s="28">
        <f t="shared" si="3"/>
        <v>0</v>
      </c>
      <c r="N8" s="96">
        <f t="shared" si="4"/>
        <v>0</v>
      </c>
      <c r="O8" s="66" t="e">
        <f t="shared" si="5"/>
        <v>#REF!</v>
      </c>
      <c r="P8" s="67" t="e">
        <f t="shared" si="6"/>
        <v>#REF!</v>
      </c>
    </row>
    <row r="9" spans="1:16" ht="15.75">
      <c r="A9" s="33" t="s">
        <v>90</v>
      </c>
      <c r="B9" s="83" t="s">
        <v>26</v>
      </c>
      <c r="C9" s="87" t="e">
        <f>SUMPRODUCT((Résultats!#REF!="A05")*(Résultats!H$4:H$94))</f>
        <v>#REF!</v>
      </c>
      <c r="D9" s="61" t="e">
        <f>SUMPRODUCT((Résultats!#REF!="A05")*(Résultats!N$12:N$94))</f>
        <v>#REF!</v>
      </c>
      <c r="E9" s="28" t="e">
        <f t="shared" si="0"/>
        <v>#REF!</v>
      </c>
      <c r="F9" s="92" t="e">
        <f t="shared" si="7"/>
        <v>#REF!</v>
      </c>
      <c r="G9" s="87" t="e">
        <f>SUMPRODUCT((Résultats!M$12:M$94="A05")*(Résultats!O$4:O$94))</f>
        <v>#N/A</v>
      </c>
      <c r="H9" s="61" t="e">
        <f>SUMPRODUCT((Résultats!M$12:M$94="A05")*(Résultats!Q$13:Q$94))</f>
        <v>#VALUE!</v>
      </c>
      <c r="I9" s="28" t="e">
        <f t="shared" si="1"/>
        <v>#N/A</v>
      </c>
      <c r="J9" s="92" t="e">
        <f t="shared" si="2"/>
        <v>#N/A</v>
      </c>
      <c r="K9" s="64"/>
      <c r="L9" s="65"/>
      <c r="M9" s="28">
        <f t="shared" si="3"/>
        <v>0</v>
      </c>
      <c r="N9" s="96">
        <f t="shared" si="4"/>
        <v>0</v>
      </c>
      <c r="O9" s="66" t="e">
        <f t="shared" si="5"/>
        <v>#REF!</v>
      </c>
      <c r="P9" s="67" t="e">
        <f t="shared" si="6"/>
        <v>#REF!</v>
      </c>
    </row>
    <row r="10" spans="1:16" ht="15.75">
      <c r="A10" s="33" t="s">
        <v>91</v>
      </c>
      <c r="B10" s="83" t="s">
        <v>85</v>
      </c>
      <c r="C10" s="87" t="e">
        <f>SUMPRODUCT((Résultats!#REF!="A06")*(Résultats!H$4:H$94))</f>
        <v>#REF!</v>
      </c>
      <c r="D10" s="61" t="e">
        <f>SUMPRODUCT((Résultats!#REF!="A06")*(Résultats!N$12:N$94))</f>
        <v>#REF!</v>
      </c>
      <c r="E10" s="28" t="e">
        <f t="shared" si="0"/>
        <v>#REF!</v>
      </c>
      <c r="F10" s="92" t="e">
        <f t="shared" si="7"/>
        <v>#REF!</v>
      </c>
      <c r="G10" s="87" t="e">
        <f>SUMPRODUCT((Résultats!M$12:M$94="A06")*(Résultats!O$4:O$94))</f>
        <v>#N/A</v>
      </c>
      <c r="H10" s="61" t="e">
        <f>SUMPRODUCT((Résultats!M$12:M$94="A06")*(Résultats!Q$13:Q$94))</f>
        <v>#VALUE!</v>
      </c>
      <c r="I10" s="28" t="e">
        <f t="shared" si="1"/>
        <v>#N/A</v>
      </c>
      <c r="J10" s="92" t="e">
        <f t="shared" si="2"/>
        <v>#N/A</v>
      </c>
      <c r="K10" s="64"/>
      <c r="L10" s="65"/>
      <c r="M10" s="28">
        <f t="shared" si="3"/>
        <v>0</v>
      </c>
      <c r="N10" s="96">
        <f t="shared" si="4"/>
        <v>0</v>
      </c>
      <c r="O10" s="66" t="e">
        <f t="shared" si="5"/>
        <v>#REF!</v>
      </c>
      <c r="P10" s="67" t="e">
        <f t="shared" si="6"/>
        <v>#REF!</v>
      </c>
    </row>
    <row r="11" spans="1:16" ht="15.75">
      <c r="A11" s="33" t="s">
        <v>92</v>
      </c>
      <c r="B11" s="89" t="s">
        <v>27</v>
      </c>
      <c r="C11" s="87" t="e">
        <f>SUMPRODUCT((Résultats!#REF!="A07")*(Résultats!H$4:H$94))</f>
        <v>#REF!</v>
      </c>
      <c r="D11" s="61" t="e">
        <f>SUMPRODUCT((Résultats!#REF!="A07")*(Résultats!N$12:N$94))</f>
        <v>#REF!</v>
      </c>
      <c r="E11" s="28" t="e">
        <f t="shared" si="0"/>
        <v>#REF!</v>
      </c>
      <c r="F11" s="92" t="e">
        <f t="shared" si="7"/>
        <v>#REF!</v>
      </c>
      <c r="G11" s="64"/>
      <c r="H11" s="65"/>
      <c r="I11" s="28">
        <f t="shared" si="1"/>
        <v>0</v>
      </c>
      <c r="J11" s="92">
        <f t="shared" si="2"/>
        <v>0</v>
      </c>
      <c r="K11" s="64"/>
      <c r="L11" s="65"/>
      <c r="M11" s="28">
        <f t="shared" si="3"/>
        <v>0</v>
      </c>
      <c r="N11" s="96">
        <f t="shared" si="4"/>
        <v>0</v>
      </c>
      <c r="O11" s="66" t="e">
        <f t="shared" si="5"/>
        <v>#REF!</v>
      </c>
      <c r="P11" s="67" t="e">
        <f t="shared" si="6"/>
        <v>#REF!</v>
      </c>
    </row>
    <row r="12" spans="1:16" ht="15.75">
      <c r="A12" s="33" t="s">
        <v>93</v>
      </c>
      <c r="B12" s="83" t="s">
        <v>28</v>
      </c>
      <c r="C12" s="87" t="e">
        <f>SUMPRODUCT((Résultats!#REF!="A08")*(Résultats!H$4:H$94))</f>
        <v>#REF!</v>
      </c>
      <c r="D12" s="61" t="e">
        <f>SUMPRODUCT((Résultats!#REF!="A08")*(Résultats!N$12:N$94))</f>
        <v>#REF!</v>
      </c>
      <c r="E12" s="28" t="e">
        <f t="shared" si="0"/>
        <v>#REF!</v>
      </c>
      <c r="F12" s="92" t="e">
        <f t="shared" si="7"/>
        <v>#REF!</v>
      </c>
      <c r="G12" s="64"/>
      <c r="H12" s="65"/>
      <c r="I12" s="28">
        <f t="shared" si="1"/>
        <v>0</v>
      </c>
      <c r="J12" s="92">
        <f t="shared" si="2"/>
        <v>0</v>
      </c>
      <c r="K12" s="64"/>
      <c r="L12" s="65"/>
      <c r="M12" s="28">
        <f t="shared" si="3"/>
        <v>0</v>
      </c>
      <c r="N12" s="96">
        <f t="shared" si="4"/>
        <v>0</v>
      </c>
      <c r="O12" s="66" t="e">
        <f t="shared" si="5"/>
        <v>#REF!</v>
      </c>
      <c r="P12" s="67" t="e">
        <f t="shared" si="6"/>
        <v>#REF!</v>
      </c>
    </row>
    <row r="13" spans="1:16" ht="15.75">
      <c r="A13" s="33" t="s">
        <v>94</v>
      </c>
      <c r="B13" s="84" t="s">
        <v>29</v>
      </c>
      <c r="C13" s="87" t="e">
        <f>SUMPRODUCT((Résultats!#REF!="A09")*(Résultats!H$4:H$94))</f>
        <v>#REF!</v>
      </c>
      <c r="D13" s="61" t="e">
        <f>SUMPRODUCT((Résultats!#REF!="A09")*(Résultats!N$12:N$94))</f>
        <v>#REF!</v>
      </c>
      <c r="E13" s="28" t="e">
        <f t="shared" si="0"/>
        <v>#REF!</v>
      </c>
      <c r="F13" s="92" t="e">
        <f t="shared" si="7"/>
        <v>#REF!</v>
      </c>
      <c r="G13" s="64"/>
      <c r="H13" s="65"/>
      <c r="I13" s="28">
        <f t="shared" si="1"/>
        <v>0</v>
      </c>
      <c r="J13" s="92">
        <f t="shared" si="2"/>
        <v>0</v>
      </c>
      <c r="K13" s="64"/>
      <c r="L13" s="65"/>
      <c r="M13" s="28">
        <f t="shared" si="3"/>
        <v>0</v>
      </c>
      <c r="N13" s="96">
        <f t="shared" si="4"/>
        <v>0</v>
      </c>
      <c r="O13" s="66" t="e">
        <f t="shared" si="5"/>
        <v>#REF!</v>
      </c>
      <c r="P13" s="67" t="e">
        <f t="shared" si="6"/>
        <v>#REF!</v>
      </c>
    </row>
    <row r="14" spans="1:16" ht="15.75">
      <c r="A14" s="33" t="s">
        <v>103</v>
      </c>
      <c r="B14" s="84" t="s">
        <v>30</v>
      </c>
      <c r="C14" s="87" t="e">
        <f>SUMPRODUCT((Résultats!#REF!="A10")*(Résultats!H$4:H$94))</f>
        <v>#REF!</v>
      </c>
      <c r="D14" s="61" t="e">
        <f>SUMPRODUCT((Résultats!#REF!="A10")*(Résultats!N$12:N$94))</f>
        <v>#REF!</v>
      </c>
      <c r="E14" s="28" t="e">
        <f t="shared" si="0"/>
        <v>#REF!</v>
      </c>
      <c r="F14" s="92" t="e">
        <f t="shared" si="7"/>
        <v>#REF!</v>
      </c>
      <c r="G14" s="64"/>
      <c r="H14" s="65"/>
      <c r="I14" s="28">
        <f t="shared" si="1"/>
        <v>0</v>
      </c>
      <c r="J14" s="92">
        <f t="shared" si="2"/>
        <v>0</v>
      </c>
      <c r="K14" s="64"/>
      <c r="L14" s="65"/>
      <c r="M14" s="28">
        <f t="shared" si="3"/>
        <v>0</v>
      </c>
      <c r="N14" s="96">
        <f t="shared" si="4"/>
        <v>0</v>
      </c>
      <c r="O14" s="66" t="e">
        <f t="shared" si="5"/>
        <v>#REF!</v>
      </c>
      <c r="P14" s="67" t="e">
        <f t="shared" si="6"/>
        <v>#REF!</v>
      </c>
    </row>
    <row r="15" spans="1:16" ht="15.75">
      <c r="A15" s="33" t="s">
        <v>95</v>
      </c>
      <c r="B15" s="90" t="s">
        <v>31</v>
      </c>
      <c r="C15" s="87" t="e">
        <f>SUMPRODUCT((Résultats!#REF!="A11")*(Résultats!H$4:H$94))</f>
        <v>#REF!</v>
      </c>
      <c r="D15" s="61" t="e">
        <f>SUMPRODUCT((Résultats!#REF!="A11")*(Résultats!N$12:N$94))</f>
        <v>#REF!</v>
      </c>
      <c r="E15" s="28" t="e">
        <f t="shared" si="0"/>
        <v>#REF!</v>
      </c>
      <c r="F15" s="92" t="e">
        <f t="shared" si="7"/>
        <v>#REF!</v>
      </c>
      <c r="G15" s="64"/>
      <c r="H15" s="65"/>
      <c r="I15" s="28">
        <f t="shared" si="1"/>
        <v>0</v>
      </c>
      <c r="J15" s="92">
        <f t="shared" si="2"/>
        <v>0</v>
      </c>
      <c r="K15" s="64"/>
      <c r="L15" s="65"/>
      <c r="M15" s="28">
        <f t="shared" si="3"/>
        <v>0</v>
      </c>
      <c r="N15" s="96">
        <f t="shared" si="4"/>
        <v>0</v>
      </c>
      <c r="O15" s="66" t="e">
        <f t="shared" si="5"/>
        <v>#REF!</v>
      </c>
      <c r="P15" s="67" t="e">
        <f t="shared" si="6"/>
        <v>#REF!</v>
      </c>
    </row>
    <row r="16" spans="1:16" ht="15.75">
      <c r="A16" s="33" t="s">
        <v>96</v>
      </c>
      <c r="B16" s="84" t="s">
        <v>32</v>
      </c>
      <c r="C16" s="87" t="e">
        <f>SUMPRODUCT((Résultats!#REF!="A12")*(Résultats!H$4:H$94))</f>
        <v>#REF!</v>
      </c>
      <c r="D16" s="61" t="e">
        <f>SUMPRODUCT((Résultats!#REF!="A12")*(Résultats!N$12:N$94))</f>
        <v>#REF!</v>
      </c>
      <c r="E16" s="28" t="e">
        <f t="shared" si="0"/>
        <v>#REF!</v>
      </c>
      <c r="F16" s="92" t="e">
        <f t="shared" si="7"/>
        <v>#REF!</v>
      </c>
      <c r="G16" s="64"/>
      <c r="H16" s="65"/>
      <c r="I16" s="28">
        <f t="shared" si="1"/>
        <v>0</v>
      </c>
      <c r="J16" s="92">
        <f t="shared" si="2"/>
        <v>0</v>
      </c>
      <c r="K16" s="64"/>
      <c r="L16" s="65"/>
      <c r="M16" s="28">
        <f t="shared" si="3"/>
        <v>0</v>
      </c>
      <c r="N16" s="96">
        <f t="shared" si="4"/>
        <v>0</v>
      </c>
      <c r="O16" s="66" t="e">
        <f t="shared" si="5"/>
        <v>#REF!</v>
      </c>
      <c r="P16" s="67" t="e">
        <f t="shared" si="6"/>
        <v>#REF!</v>
      </c>
    </row>
    <row r="17" spans="1:16" ht="15.75">
      <c r="A17" s="33" t="s">
        <v>97</v>
      </c>
      <c r="B17" s="90" t="s">
        <v>33</v>
      </c>
      <c r="C17" s="87" t="e">
        <f>SUMPRODUCT((Résultats!#REF!="A13")*(Résultats!H$4:H$94))</f>
        <v>#REF!</v>
      </c>
      <c r="D17" s="61" t="e">
        <f>SUMPRODUCT((Résultats!#REF!="A13")*(Résultats!N$12:N$94))</f>
        <v>#REF!</v>
      </c>
      <c r="E17" s="28" t="e">
        <f t="shared" si="0"/>
        <v>#REF!</v>
      </c>
      <c r="F17" s="92" t="e">
        <f t="shared" si="7"/>
        <v>#REF!</v>
      </c>
      <c r="G17" s="64"/>
      <c r="H17" s="65"/>
      <c r="I17" s="28">
        <f t="shared" si="1"/>
        <v>0</v>
      </c>
      <c r="J17" s="92">
        <f t="shared" si="2"/>
        <v>0</v>
      </c>
      <c r="K17" s="64"/>
      <c r="L17" s="65"/>
      <c r="M17" s="28">
        <f t="shared" si="3"/>
        <v>0</v>
      </c>
      <c r="N17" s="96">
        <f t="shared" si="4"/>
        <v>0</v>
      </c>
      <c r="O17" s="66" t="e">
        <f t="shared" si="5"/>
        <v>#REF!</v>
      </c>
      <c r="P17" s="67" t="e">
        <f t="shared" si="6"/>
        <v>#REF!</v>
      </c>
    </row>
    <row r="18" spans="1:16" ht="15.75">
      <c r="A18" s="33" t="s">
        <v>98</v>
      </c>
      <c r="B18" s="90" t="s">
        <v>34</v>
      </c>
      <c r="C18" s="87" t="e">
        <f>SUMPRODUCT((Résultats!#REF!="A14")*(Résultats!H$4:H$94))</f>
        <v>#REF!</v>
      </c>
      <c r="D18" s="61" t="e">
        <f>SUMPRODUCT((Résultats!#REF!="A14")*(Résultats!N$12:N$94))</f>
        <v>#REF!</v>
      </c>
      <c r="E18" s="28" t="e">
        <f t="shared" si="0"/>
        <v>#REF!</v>
      </c>
      <c r="F18" s="92" t="e">
        <f t="shared" si="7"/>
        <v>#REF!</v>
      </c>
      <c r="G18" s="64"/>
      <c r="H18" s="65"/>
      <c r="I18" s="28">
        <f t="shared" si="1"/>
        <v>0</v>
      </c>
      <c r="J18" s="92">
        <f t="shared" si="2"/>
        <v>0</v>
      </c>
      <c r="K18" s="64"/>
      <c r="L18" s="65"/>
      <c r="M18" s="28">
        <f t="shared" si="3"/>
        <v>0</v>
      </c>
      <c r="N18" s="96">
        <f t="shared" si="4"/>
        <v>0</v>
      </c>
      <c r="O18" s="66" t="e">
        <f t="shared" si="5"/>
        <v>#REF!</v>
      </c>
      <c r="P18" s="67" t="e">
        <f t="shared" si="6"/>
        <v>#REF!</v>
      </c>
    </row>
    <row r="19" spans="1:16" ht="15.75">
      <c r="A19" s="33" t="s">
        <v>99</v>
      </c>
      <c r="B19" s="90" t="s">
        <v>35</v>
      </c>
      <c r="C19" s="87" t="e">
        <f>SUMPRODUCT((Résultats!#REF!="A15")*(Résultats!H$4:H$94))</f>
        <v>#REF!</v>
      </c>
      <c r="D19" s="61" t="e">
        <f>SUMPRODUCT((Résultats!#REF!="A15")*(Résultats!N$12:N$94))</f>
        <v>#REF!</v>
      </c>
      <c r="E19" s="28" t="e">
        <f t="shared" si="0"/>
        <v>#REF!</v>
      </c>
      <c r="F19" s="92" t="e">
        <f t="shared" si="7"/>
        <v>#REF!</v>
      </c>
      <c r="G19" s="64"/>
      <c r="H19" s="65"/>
      <c r="I19" s="28">
        <f t="shared" si="1"/>
        <v>0</v>
      </c>
      <c r="J19" s="92">
        <f t="shared" si="2"/>
        <v>0</v>
      </c>
      <c r="K19" s="64"/>
      <c r="L19" s="65"/>
      <c r="M19" s="28">
        <f t="shared" si="3"/>
        <v>0</v>
      </c>
      <c r="N19" s="96">
        <f t="shared" si="4"/>
        <v>0</v>
      </c>
      <c r="O19" s="66" t="e">
        <f t="shared" si="5"/>
        <v>#REF!</v>
      </c>
      <c r="P19" s="67" t="e">
        <f t="shared" si="6"/>
        <v>#REF!</v>
      </c>
    </row>
    <row r="20" spans="1:16" ht="15.75">
      <c r="A20" s="33" t="s">
        <v>100</v>
      </c>
      <c r="B20" s="84" t="s">
        <v>36</v>
      </c>
      <c r="C20" s="87" t="e">
        <f>SUMPRODUCT((Résultats!#REF!="A16")*(Résultats!H$4:H$94))</f>
        <v>#REF!</v>
      </c>
      <c r="D20" s="61" t="e">
        <f>SUMPRODUCT((Résultats!#REF!="A16")*(Résultats!N$12:N$94))</f>
        <v>#REF!</v>
      </c>
      <c r="E20" s="28" t="e">
        <f t="shared" si="0"/>
        <v>#REF!</v>
      </c>
      <c r="F20" s="92" t="e">
        <f t="shared" si="7"/>
        <v>#REF!</v>
      </c>
      <c r="G20" s="64"/>
      <c r="H20" s="65"/>
      <c r="I20" s="28">
        <f t="shared" si="1"/>
        <v>0</v>
      </c>
      <c r="J20" s="92">
        <f t="shared" si="2"/>
        <v>0</v>
      </c>
      <c r="K20" s="64"/>
      <c r="L20" s="65"/>
      <c r="M20" s="28">
        <f t="shared" si="3"/>
        <v>0</v>
      </c>
      <c r="N20" s="96">
        <f t="shared" si="4"/>
        <v>0</v>
      </c>
      <c r="O20" s="66" t="e">
        <f t="shared" si="5"/>
        <v>#REF!</v>
      </c>
      <c r="P20" s="67" t="e">
        <f t="shared" si="6"/>
        <v>#REF!</v>
      </c>
    </row>
    <row r="21" spans="1:16" ht="15.75">
      <c r="A21" s="33" t="s">
        <v>101</v>
      </c>
      <c r="B21" s="84" t="s">
        <v>37</v>
      </c>
      <c r="C21" s="87" t="e">
        <f>SUMPRODUCT((Résultats!#REF!="A17")*(Résultats!H$4:H$94))</f>
        <v>#REF!</v>
      </c>
      <c r="D21" s="61" t="e">
        <f>SUMPRODUCT((Résultats!#REF!="A17")*(Résultats!N$12:N$94))</f>
        <v>#REF!</v>
      </c>
      <c r="E21" s="28" t="e">
        <f t="shared" si="0"/>
        <v>#REF!</v>
      </c>
      <c r="F21" s="92" t="e">
        <f t="shared" si="7"/>
        <v>#REF!</v>
      </c>
      <c r="G21" s="64"/>
      <c r="H21" s="65"/>
      <c r="I21" s="28">
        <f t="shared" si="1"/>
        <v>0</v>
      </c>
      <c r="J21" s="92">
        <f t="shared" si="2"/>
        <v>0</v>
      </c>
      <c r="K21" s="64"/>
      <c r="L21" s="65"/>
      <c r="M21" s="28">
        <f t="shared" si="3"/>
        <v>0</v>
      </c>
      <c r="N21" s="96">
        <f t="shared" si="4"/>
        <v>0</v>
      </c>
      <c r="O21" s="66" t="e">
        <f t="shared" si="5"/>
        <v>#REF!</v>
      </c>
      <c r="P21" s="67" t="e">
        <f t="shared" si="6"/>
        <v>#REF!</v>
      </c>
    </row>
    <row r="22" spans="1:16" ht="15.75">
      <c r="A22" s="33" t="s">
        <v>102</v>
      </c>
      <c r="B22" s="90" t="s">
        <v>38</v>
      </c>
      <c r="C22" s="87" t="e">
        <f>SUMPRODUCT((Résultats!#REF!="A18")*(Résultats!H$4:H$94))</f>
        <v>#REF!</v>
      </c>
      <c r="D22" s="61" t="e">
        <f>SUMPRODUCT((Résultats!#REF!="A18")*(Résultats!N$12:N$94))</f>
        <v>#REF!</v>
      </c>
      <c r="E22" s="28" t="e">
        <f t="shared" si="0"/>
        <v>#REF!</v>
      </c>
      <c r="F22" s="92" t="e">
        <f t="shared" si="7"/>
        <v>#REF!</v>
      </c>
      <c r="G22" s="64"/>
      <c r="H22" s="65"/>
      <c r="I22" s="28">
        <f t="shared" si="1"/>
        <v>0</v>
      </c>
      <c r="J22" s="92">
        <f t="shared" si="2"/>
        <v>0</v>
      </c>
      <c r="K22" s="64"/>
      <c r="L22" s="65"/>
      <c r="M22" s="28">
        <f t="shared" si="3"/>
        <v>0</v>
      </c>
      <c r="N22" s="96">
        <f t="shared" si="4"/>
        <v>0</v>
      </c>
      <c r="O22" s="66" t="e">
        <f t="shared" si="5"/>
        <v>#REF!</v>
      </c>
      <c r="P22" s="67" t="e">
        <f t="shared" si="6"/>
        <v>#REF!</v>
      </c>
    </row>
    <row r="23" spans="1:16" ht="15.75">
      <c r="A23" s="33">
        <v>19</v>
      </c>
      <c r="B23" s="84" t="s">
        <v>39</v>
      </c>
      <c r="C23" s="64"/>
      <c r="D23" s="65"/>
      <c r="E23" s="28">
        <f t="shared" si="0"/>
        <v>0</v>
      </c>
      <c r="F23" s="92">
        <f t="shared" si="7"/>
        <v>0</v>
      </c>
      <c r="G23" s="64"/>
      <c r="H23" s="65"/>
      <c r="I23" s="28">
        <f t="shared" si="1"/>
        <v>0</v>
      </c>
      <c r="J23" s="92">
        <f t="shared" si="2"/>
        <v>0</v>
      </c>
      <c r="K23" s="64"/>
      <c r="L23" s="65"/>
      <c r="M23" s="28">
        <f t="shared" si="3"/>
        <v>0</v>
      </c>
      <c r="N23" s="96">
        <f t="shared" si="4"/>
        <v>0</v>
      </c>
      <c r="O23" s="66">
        <f t="shared" si="5"/>
        <v>0</v>
      </c>
      <c r="P23" s="67">
        <f t="shared" si="6"/>
        <v>0</v>
      </c>
    </row>
    <row r="24" spans="1:16" ht="15.75">
      <c r="A24" s="33">
        <v>20</v>
      </c>
      <c r="B24" s="84" t="s">
        <v>40</v>
      </c>
      <c r="C24" s="64"/>
      <c r="D24" s="65"/>
      <c r="E24" s="28">
        <f t="shared" si="0"/>
        <v>0</v>
      </c>
      <c r="F24" s="92">
        <f t="shared" si="7"/>
        <v>0</v>
      </c>
      <c r="G24" s="64"/>
      <c r="H24" s="65"/>
      <c r="I24" s="28">
        <f t="shared" si="1"/>
        <v>0</v>
      </c>
      <c r="J24" s="92">
        <f t="shared" si="2"/>
        <v>0</v>
      </c>
      <c r="K24" s="64"/>
      <c r="L24" s="65"/>
      <c r="M24" s="28">
        <f t="shared" si="3"/>
        <v>0</v>
      </c>
      <c r="N24" s="96">
        <f t="shared" si="4"/>
        <v>0</v>
      </c>
      <c r="O24" s="66">
        <f t="shared" si="5"/>
        <v>0</v>
      </c>
      <c r="P24" s="67">
        <f t="shared" si="6"/>
        <v>0</v>
      </c>
    </row>
    <row r="25" spans="1:16" ht="15.75">
      <c r="A25" s="33">
        <v>21</v>
      </c>
      <c r="B25" s="84" t="s">
        <v>41</v>
      </c>
      <c r="C25" s="64"/>
      <c r="D25" s="65"/>
      <c r="E25" s="28">
        <f t="shared" si="0"/>
        <v>0</v>
      </c>
      <c r="F25" s="92">
        <f t="shared" si="7"/>
        <v>0</v>
      </c>
      <c r="G25" s="64"/>
      <c r="H25" s="65"/>
      <c r="I25" s="28">
        <f t="shared" si="1"/>
        <v>0</v>
      </c>
      <c r="J25" s="92">
        <f t="shared" si="2"/>
        <v>0</v>
      </c>
      <c r="K25" s="64"/>
      <c r="L25" s="65"/>
      <c r="M25" s="28">
        <f t="shared" si="3"/>
        <v>0</v>
      </c>
      <c r="N25" s="96">
        <f t="shared" si="4"/>
        <v>0</v>
      </c>
      <c r="O25" s="66">
        <f t="shared" si="5"/>
        <v>0</v>
      </c>
      <c r="P25" s="67">
        <f t="shared" si="6"/>
        <v>0</v>
      </c>
    </row>
    <row r="26" spans="1:16" ht="15.75">
      <c r="A26" s="33">
        <v>22</v>
      </c>
      <c r="B26" s="84" t="s">
        <v>42</v>
      </c>
      <c r="C26" s="64"/>
      <c r="D26" s="65"/>
      <c r="E26" s="28">
        <f t="shared" si="0"/>
        <v>0</v>
      </c>
      <c r="F26" s="92">
        <f t="shared" si="7"/>
        <v>0</v>
      </c>
      <c r="G26" s="64"/>
      <c r="H26" s="65"/>
      <c r="I26" s="28">
        <f t="shared" si="1"/>
        <v>0</v>
      </c>
      <c r="J26" s="92">
        <f t="shared" si="2"/>
        <v>0</v>
      </c>
      <c r="K26" s="64"/>
      <c r="L26" s="65"/>
      <c r="M26" s="28">
        <f t="shared" si="3"/>
        <v>0</v>
      </c>
      <c r="N26" s="96">
        <f t="shared" si="4"/>
        <v>0</v>
      </c>
      <c r="O26" s="66">
        <f t="shared" si="5"/>
        <v>0</v>
      </c>
      <c r="P26" s="67">
        <f t="shared" si="6"/>
        <v>0</v>
      </c>
    </row>
    <row r="27" spans="1:16" ht="15.75">
      <c r="A27" s="33">
        <v>23</v>
      </c>
      <c r="B27" s="84" t="s">
        <v>43</v>
      </c>
      <c r="C27" s="64"/>
      <c r="D27" s="65"/>
      <c r="E27" s="28">
        <f t="shared" si="0"/>
        <v>0</v>
      </c>
      <c r="F27" s="92">
        <f t="shared" si="7"/>
        <v>0</v>
      </c>
      <c r="G27" s="64"/>
      <c r="H27" s="65"/>
      <c r="I27" s="28">
        <f t="shared" si="1"/>
        <v>0</v>
      </c>
      <c r="J27" s="92">
        <f t="shared" si="2"/>
        <v>0</v>
      </c>
      <c r="K27" s="64"/>
      <c r="L27" s="65"/>
      <c r="M27" s="28">
        <f t="shared" si="3"/>
        <v>0</v>
      </c>
      <c r="N27" s="96">
        <f t="shared" si="4"/>
        <v>0</v>
      </c>
      <c r="O27" s="66">
        <f t="shared" si="5"/>
        <v>0</v>
      </c>
      <c r="P27" s="67">
        <f t="shared" si="6"/>
        <v>0</v>
      </c>
    </row>
    <row r="28" spans="1:16" ht="15.75">
      <c r="A28" s="33">
        <v>24</v>
      </c>
      <c r="B28" s="84" t="s">
        <v>44</v>
      </c>
      <c r="C28" s="64"/>
      <c r="D28" s="65"/>
      <c r="E28" s="28">
        <f t="shared" si="0"/>
        <v>0</v>
      </c>
      <c r="F28" s="92">
        <f t="shared" si="7"/>
        <v>0</v>
      </c>
      <c r="G28" s="64"/>
      <c r="H28" s="65"/>
      <c r="I28" s="28">
        <f t="shared" si="1"/>
        <v>0</v>
      </c>
      <c r="J28" s="92">
        <f t="shared" si="2"/>
        <v>0</v>
      </c>
      <c r="K28" s="64"/>
      <c r="L28" s="65"/>
      <c r="M28" s="28">
        <f t="shared" si="3"/>
        <v>0</v>
      </c>
      <c r="N28" s="96">
        <f t="shared" si="4"/>
        <v>0</v>
      </c>
      <c r="O28" s="66">
        <f t="shared" si="5"/>
        <v>0</v>
      </c>
      <c r="P28" s="67">
        <f t="shared" si="6"/>
        <v>0</v>
      </c>
    </row>
    <row r="29" spans="1:16" ht="15.75">
      <c r="A29" s="33">
        <v>25</v>
      </c>
      <c r="B29" s="84" t="s">
        <v>45</v>
      </c>
      <c r="C29" s="64"/>
      <c r="D29" s="65"/>
      <c r="E29" s="28">
        <f t="shared" si="0"/>
        <v>0</v>
      </c>
      <c r="F29" s="92">
        <f t="shared" si="7"/>
        <v>0</v>
      </c>
      <c r="G29" s="64"/>
      <c r="H29" s="65"/>
      <c r="I29" s="28">
        <f t="shared" si="1"/>
        <v>0</v>
      </c>
      <c r="J29" s="92">
        <f t="shared" si="2"/>
        <v>0</v>
      </c>
      <c r="K29" s="64"/>
      <c r="L29" s="65"/>
      <c r="M29" s="28">
        <f t="shared" si="3"/>
        <v>0</v>
      </c>
      <c r="N29" s="96">
        <f t="shared" si="4"/>
        <v>0</v>
      </c>
      <c r="O29" s="66">
        <f t="shared" si="5"/>
        <v>0</v>
      </c>
      <c r="P29" s="67">
        <f t="shared" si="6"/>
        <v>0</v>
      </c>
    </row>
    <row r="30" spans="1:16" ht="15.75">
      <c r="A30" s="33">
        <v>26</v>
      </c>
      <c r="B30" s="84" t="s">
        <v>46</v>
      </c>
      <c r="C30" s="64"/>
      <c r="D30" s="65"/>
      <c r="E30" s="28">
        <f t="shared" si="0"/>
        <v>0</v>
      </c>
      <c r="F30" s="92">
        <f t="shared" si="7"/>
        <v>0</v>
      </c>
      <c r="G30" s="64"/>
      <c r="H30" s="65"/>
      <c r="I30" s="28">
        <f t="shared" si="1"/>
        <v>0</v>
      </c>
      <c r="J30" s="92">
        <f t="shared" si="2"/>
        <v>0</v>
      </c>
      <c r="K30" s="64"/>
      <c r="L30" s="65"/>
      <c r="M30" s="28">
        <f t="shared" si="3"/>
        <v>0</v>
      </c>
      <c r="N30" s="96">
        <f t="shared" si="4"/>
        <v>0</v>
      </c>
      <c r="O30" s="66">
        <f t="shared" si="5"/>
        <v>0</v>
      </c>
      <c r="P30" s="67">
        <f t="shared" si="6"/>
        <v>0</v>
      </c>
    </row>
    <row r="31" spans="1:16" ht="15.75">
      <c r="A31" s="33">
        <v>27</v>
      </c>
      <c r="B31" s="84" t="s">
        <v>47</v>
      </c>
      <c r="C31" s="64"/>
      <c r="D31" s="65"/>
      <c r="E31" s="28">
        <f t="shared" si="0"/>
        <v>0</v>
      </c>
      <c r="F31" s="92">
        <f t="shared" si="7"/>
        <v>0</v>
      </c>
      <c r="G31" s="64"/>
      <c r="H31" s="65"/>
      <c r="I31" s="28">
        <f t="shared" si="1"/>
        <v>0</v>
      </c>
      <c r="J31" s="92">
        <f t="shared" si="2"/>
        <v>0</v>
      </c>
      <c r="K31" s="64"/>
      <c r="L31" s="65"/>
      <c r="M31" s="28">
        <f t="shared" si="3"/>
        <v>0</v>
      </c>
      <c r="N31" s="96">
        <f t="shared" si="4"/>
        <v>0</v>
      </c>
      <c r="O31" s="66">
        <f t="shared" si="5"/>
        <v>0</v>
      </c>
      <c r="P31" s="67">
        <f t="shared" si="6"/>
        <v>0</v>
      </c>
    </row>
    <row r="32" spans="1:16" ht="15.75">
      <c r="A32" s="33">
        <v>28</v>
      </c>
      <c r="B32" s="84" t="s">
        <v>48</v>
      </c>
      <c r="C32" s="64"/>
      <c r="D32" s="65"/>
      <c r="E32" s="28">
        <f t="shared" si="0"/>
        <v>0</v>
      </c>
      <c r="F32" s="92">
        <f t="shared" si="7"/>
        <v>0</v>
      </c>
      <c r="G32" s="64"/>
      <c r="H32" s="65"/>
      <c r="I32" s="28">
        <f t="shared" si="1"/>
        <v>0</v>
      </c>
      <c r="J32" s="92">
        <f t="shared" si="2"/>
        <v>0</v>
      </c>
      <c r="K32" s="64"/>
      <c r="L32" s="65"/>
      <c r="M32" s="28">
        <f t="shared" si="3"/>
        <v>0</v>
      </c>
      <c r="N32" s="96">
        <f t="shared" si="4"/>
        <v>0</v>
      </c>
      <c r="O32" s="66">
        <f t="shared" si="5"/>
        <v>0</v>
      </c>
      <c r="P32" s="67">
        <f t="shared" si="6"/>
        <v>0</v>
      </c>
    </row>
    <row r="33" spans="1:16" ht="15.75">
      <c r="A33" s="33">
        <v>29</v>
      </c>
      <c r="B33" s="84" t="s">
        <v>49</v>
      </c>
      <c r="C33" s="64"/>
      <c r="D33" s="65"/>
      <c r="E33" s="28">
        <f t="shared" si="0"/>
        <v>0</v>
      </c>
      <c r="F33" s="92">
        <f t="shared" si="7"/>
        <v>0</v>
      </c>
      <c r="G33" s="64"/>
      <c r="H33" s="65"/>
      <c r="I33" s="28">
        <f t="shared" si="1"/>
        <v>0</v>
      </c>
      <c r="J33" s="92">
        <f t="shared" si="2"/>
        <v>0</v>
      </c>
      <c r="K33" s="64"/>
      <c r="L33" s="65"/>
      <c r="M33" s="28">
        <f t="shared" si="3"/>
        <v>0</v>
      </c>
      <c r="N33" s="96">
        <f t="shared" si="4"/>
        <v>0</v>
      </c>
      <c r="O33" s="66">
        <f t="shared" si="5"/>
        <v>0</v>
      </c>
      <c r="P33" s="67">
        <f t="shared" si="6"/>
        <v>0</v>
      </c>
    </row>
    <row r="34" spans="1:16" ht="15.75">
      <c r="A34" s="33">
        <v>30</v>
      </c>
      <c r="B34" s="84" t="s">
        <v>50</v>
      </c>
      <c r="C34" s="64"/>
      <c r="D34" s="65"/>
      <c r="E34" s="28">
        <f t="shared" si="0"/>
        <v>0</v>
      </c>
      <c r="F34" s="92">
        <f t="shared" si="7"/>
        <v>0</v>
      </c>
      <c r="G34" s="64"/>
      <c r="H34" s="65"/>
      <c r="I34" s="28">
        <f t="shared" si="1"/>
        <v>0</v>
      </c>
      <c r="J34" s="92">
        <f t="shared" si="2"/>
        <v>0</v>
      </c>
      <c r="K34" s="64"/>
      <c r="L34" s="65"/>
      <c r="M34" s="28">
        <f t="shared" si="3"/>
        <v>0</v>
      </c>
      <c r="N34" s="96">
        <f t="shared" si="4"/>
        <v>0</v>
      </c>
      <c r="O34" s="66">
        <f t="shared" si="5"/>
        <v>0</v>
      </c>
      <c r="P34" s="67">
        <f t="shared" si="6"/>
        <v>0</v>
      </c>
    </row>
    <row r="35" spans="1:16" ht="15.75">
      <c r="A35" s="33">
        <v>31</v>
      </c>
      <c r="B35" s="84" t="s">
        <v>51</v>
      </c>
      <c r="C35" s="64"/>
      <c r="D35" s="65"/>
      <c r="E35" s="28">
        <f t="shared" si="0"/>
        <v>0</v>
      </c>
      <c r="F35" s="92">
        <f t="shared" si="7"/>
        <v>0</v>
      </c>
      <c r="G35" s="64"/>
      <c r="H35" s="65"/>
      <c r="I35" s="28">
        <f t="shared" si="1"/>
        <v>0</v>
      </c>
      <c r="J35" s="92">
        <f t="shared" si="2"/>
        <v>0</v>
      </c>
      <c r="K35" s="64"/>
      <c r="L35" s="65"/>
      <c r="M35" s="28">
        <f t="shared" si="3"/>
        <v>0</v>
      </c>
      <c r="N35" s="96">
        <f t="shared" si="4"/>
        <v>0</v>
      </c>
      <c r="O35" s="66">
        <f t="shared" si="5"/>
        <v>0</v>
      </c>
      <c r="P35" s="67">
        <f t="shared" si="6"/>
        <v>0</v>
      </c>
    </row>
    <row r="36" spans="1:16" ht="16.5" thickBot="1">
      <c r="A36" s="41">
        <v>32</v>
      </c>
      <c r="B36" s="85" t="s">
        <v>52</v>
      </c>
      <c r="C36" s="68"/>
      <c r="D36" s="69"/>
      <c r="E36" s="37">
        <f t="shared" si="0"/>
        <v>0</v>
      </c>
      <c r="F36" s="93">
        <f t="shared" si="7"/>
        <v>0</v>
      </c>
      <c r="G36" s="68"/>
      <c r="H36" s="69"/>
      <c r="I36" s="37">
        <f t="shared" si="1"/>
        <v>0</v>
      </c>
      <c r="J36" s="93">
        <f t="shared" si="2"/>
        <v>0</v>
      </c>
      <c r="K36" s="68"/>
      <c r="L36" s="69"/>
      <c r="M36" s="37">
        <f t="shared" si="3"/>
        <v>0</v>
      </c>
      <c r="N36" s="97">
        <f t="shared" si="4"/>
        <v>0</v>
      </c>
      <c r="O36" s="70">
        <f t="shared" si="5"/>
        <v>0</v>
      </c>
      <c r="P36" s="71">
        <f t="shared" si="6"/>
        <v>0</v>
      </c>
    </row>
    <row r="37" spans="1:16" ht="15.75">
      <c r="A37" s="49">
        <v>33</v>
      </c>
      <c r="B37" s="86" t="s">
        <v>53</v>
      </c>
      <c r="C37" s="60"/>
      <c r="D37" s="61"/>
      <c r="E37" s="45">
        <f t="shared" ref="E37:E68" si="8">SUM(C37-D37)</f>
        <v>0</v>
      </c>
      <c r="F37" s="91">
        <f t="shared" si="7"/>
        <v>0</v>
      </c>
      <c r="G37" s="60"/>
      <c r="H37" s="61"/>
      <c r="I37" s="45">
        <f t="shared" ref="I37:I68" si="9">SUM(G37-H37)</f>
        <v>0</v>
      </c>
      <c r="J37" s="91">
        <f t="shared" ref="J37:J67" si="10">IF(G37+H37=0,0,IF(G37=H37,2,IF(G37&gt;H37,3,1)))</f>
        <v>0</v>
      </c>
      <c r="K37" s="60"/>
      <c r="L37" s="61"/>
      <c r="M37" s="45">
        <f t="shared" ref="M37:M68" si="11">SUM(K37-L37)</f>
        <v>0</v>
      </c>
      <c r="N37" s="95">
        <f t="shared" ref="N37:N68" si="12">IF(K37+L37=0,0,IF(K37=L37,2,IF(K37&gt;L37,3,1)))</f>
        <v>0</v>
      </c>
      <c r="O37" s="62">
        <f t="shared" ref="O37:O68" si="13">SUM(F37+J37+N37)</f>
        <v>0</v>
      </c>
      <c r="P37" s="63">
        <f t="shared" ref="P37:P68" si="14">SUM(E37+I37+M37)</f>
        <v>0</v>
      </c>
    </row>
    <row r="38" spans="1:16" ht="15.75">
      <c r="A38" s="33">
        <v>34</v>
      </c>
      <c r="B38" s="84" t="s">
        <v>54</v>
      </c>
      <c r="C38" s="64"/>
      <c r="D38" s="65"/>
      <c r="E38" s="28">
        <f t="shared" si="8"/>
        <v>0</v>
      </c>
      <c r="F38" s="92">
        <f t="shared" ref="F38:F68" si="15">IF(C38+D38=0,0,IF(C38=D38,2,IF(C38&gt;D38,3,1)))</f>
        <v>0</v>
      </c>
      <c r="G38" s="64"/>
      <c r="H38" s="65"/>
      <c r="I38" s="28">
        <f t="shared" si="9"/>
        <v>0</v>
      </c>
      <c r="J38" s="92">
        <f t="shared" si="10"/>
        <v>0</v>
      </c>
      <c r="K38" s="64"/>
      <c r="L38" s="65"/>
      <c r="M38" s="28">
        <f t="shared" si="11"/>
        <v>0</v>
      </c>
      <c r="N38" s="96">
        <f t="shared" si="12"/>
        <v>0</v>
      </c>
      <c r="O38" s="66">
        <f t="shared" si="13"/>
        <v>0</v>
      </c>
      <c r="P38" s="67">
        <f t="shared" si="14"/>
        <v>0</v>
      </c>
    </row>
    <row r="39" spans="1:16" ht="15.75">
      <c r="A39" s="33">
        <v>35</v>
      </c>
      <c r="B39" s="84" t="s">
        <v>55</v>
      </c>
      <c r="C39" s="64"/>
      <c r="D39" s="65"/>
      <c r="E39" s="28">
        <f t="shared" si="8"/>
        <v>0</v>
      </c>
      <c r="F39" s="92">
        <f t="shared" si="15"/>
        <v>0</v>
      </c>
      <c r="G39" s="64"/>
      <c r="H39" s="65"/>
      <c r="I39" s="28">
        <f t="shared" si="9"/>
        <v>0</v>
      </c>
      <c r="J39" s="92">
        <f t="shared" si="10"/>
        <v>0</v>
      </c>
      <c r="K39" s="64"/>
      <c r="L39" s="65"/>
      <c r="M39" s="28">
        <f t="shared" si="11"/>
        <v>0</v>
      </c>
      <c r="N39" s="96">
        <f t="shared" si="12"/>
        <v>0</v>
      </c>
      <c r="O39" s="66">
        <f t="shared" si="13"/>
        <v>0</v>
      </c>
      <c r="P39" s="67">
        <f t="shared" si="14"/>
        <v>0</v>
      </c>
    </row>
    <row r="40" spans="1:16" ht="15.75">
      <c r="A40" s="33">
        <v>36</v>
      </c>
      <c r="B40" s="84" t="s">
        <v>56</v>
      </c>
      <c r="C40" s="64"/>
      <c r="D40" s="65"/>
      <c r="E40" s="28">
        <f t="shared" si="8"/>
        <v>0</v>
      </c>
      <c r="F40" s="92">
        <f t="shared" si="15"/>
        <v>0</v>
      </c>
      <c r="G40" s="64"/>
      <c r="H40" s="65"/>
      <c r="I40" s="28">
        <f t="shared" si="9"/>
        <v>0</v>
      </c>
      <c r="J40" s="92">
        <f t="shared" si="10"/>
        <v>0</v>
      </c>
      <c r="K40" s="64"/>
      <c r="L40" s="65"/>
      <c r="M40" s="28">
        <f t="shared" si="11"/>
        <v>0</v>
      </c>
      <c r="N40" s="96">
        <f t="shared" si="12"/>
        <v>0</v>
      </c>
      <c r="O40" s="66">
        <f t="shared" si="13"/>
        <v>0</v>
      </c>
      <c r="P40" s="67">
        <f t="shared" si="14"/>
        <v>0</v>
      </c>
    </row>
    <row r="41" spans="1:16" ht="15.75">
      <c r="A41" s="33">
        <v>37</v>
      </c>
      <c r="B41" s="84" t="s">
        <v>57</v>
      </c>
      <c r="C41" s="64"/>
      <c r="D41" s="65"/>
      <c r="E41" s="28">
        <f t="shared" si="8"/>
        <v>0</v>
      </c>
      <c r="F41" s="92">
        <f t="shared" si="15"/>
        <v>0</v>
      </c>
      <c r="G41" s="64"/>
      <c r="H41" s="65"/>
      <c r="I41" s="28">
        <f t="shared" si="9"/>
        <v>0</v>
      </c>
      <c r="J41" s="92">
        <f t="shared" si="10"/>
        <v>0</v>
      </c>
      <c r="K41" s="64"/>
      <c r="L41" s="65"/>
      <c r="M41" s="28">
        <f t="shared" si="11"/>
        <v>0</v>
      </c>
      <c r="N41" s="96">
        <f t="shared" si="12"/>
        <v>0</v>
      </c>
      <c r="O41" s="66">
        <f t="shared" si="13"/>
        <v>0</v>
      </c>
      <c r="P41" s="67">
        <f t="shared" si="14"/>
        <v>0</v>
      </c>
    </row>
    <row r="42" spans="1:16" ht="15.75">
      <c r="A42" s="33">
        <v>38</v>
      </c>
      <c r="B42" s="84" t="s">
        <v>58</v>
      </c>
      <c r="C42" s="64"/>
      <c r="D42" s="65"/>
      <c r="E42" s="28">
        <f t="shared" si="8"/>
        <v>0</v>
      </c>
      <c r="F42" s="92">
        <f t="shared" si="15"/>
        <v>0</v>
      </c>
      <c r="G42" s="64"/>
      <c r="H42" s="65"/>
      <c r="I42" s="28">
        <f t="shared" si="9"/>
        <v>0</v>
      </c>
      <c r="J42" s="92">
        <f t="shared" si="10"/>
        <v>0</v>
      </c>
      <c r="K42" s="64"/>
      <c r="L42" s="65"/>
      <c r="M42" s="28">
        <f t="shared" si="11"/>
        <v>0</v>
      </c>
      <c r="N42" s="96">
        <f t="shared" si="12"/>
        <v>0</v>
      </c>
      <c r="O42" s="66">
        <f t="shared" si="13"/>
        <v>0</v>
      </c>
      <c r="P42" s="67">
        <f t="shared" si="14"/>
        <v>0</v>
      </c>
    </row>
    <row r="43" spans="1:16" ht="15.75">
      <c r="A43" s="33">
        <v>39</v>
      </c>
      <c r="B43" s="84" t="s">
        <v>59</v>
      </c>
      <c r="C43" s="64"/>
      <c r="D43" s="65"/>
      <c r="E43" s="28">
        <f t="shared" si="8"/>
        <v>0</v>
      </c>
      <c r="F43" s="92">
        <f t="shared" si="15"/>
        <v>0</v>
      </c>
      <c r="G43" s="64"/>
      <c r="H43" s="65"/>
      <c r="I43" s="28">
        <f t="shared" si="9"/>
        <v>0</v>
      </c>
      <c r="J43" s="92">
        <f t="shared" si="10"/>
        <v>0</v>
      </c>
      <c r="K43" s="64"/>
      <c r="L43" s="65"/>
      <c r="M43" s="28">
        <f t="shared" si="11"/>
        <v>0</v>
      </c>
      <c r="N43" s="96">
        <f t="shared" si="12"/>
        <v>0</v>
      </c>
      <c r="O43" s="66">
        <f t="shared" si="13"/>
        <v>0</v>
      </c>
      <c r="P43" s="67">
        <f t="shared" si="14"/>
        <v>0</v>
      </c>
    </row>
    <row r="44" spans="1:16" ht="15.75">
      <c r="A44" s="33">
        <v>40</v>
      </c>
      <c r="B44" s="84" t="s">
        <v>60</v>
      </c>
      <c r="C44" s="64"/>
      <c r="D44" s="65"/>
      <c r="E44" s="28">
        <f t="shared" si="8"/>
        <v>0</v>
      </c>
      <c r="F44" s="92">
        <f t="shared" si="15"/>
        <v>0</v>
      </c>
      <c r="G44" s="64"/>
      <c r="H44" s="65"/>
      <c r="I44" s="28">
        <f t="shared" si="9"/>
        <v>0</v>
      </c>
      <c r="J44" s="92">
        <f t="shared" si="10"/>
        <v>0</v>
      </c>
      <c r="K44" s="64"/>
      <c r="L44" s="65"/>
      <c r="M44" s="28">
        <f t="shared" si="11"/>
        <v>0</v>
      </c>
      <c r="N44" s="96">
        <f t="shared" si="12"/>
        <v>0</v>
      </c>
      <c r="O44" s="66">
        <f t="shared" si="13"/>
        <v>0</v>
      </c>
      <c r="P44" s="67">
        <f t="shared" si="14"/>
        <v>0</v>
      </c>
    </row>
    <row r="45" spans="1:16" ht="15.75">
      <c r="A45" s="33">
        <v>41</v>
      </c>
      <c r="B45" s="84" t="s">
        <v>61</v>
      </c>
      <c r="C45" s="64"/>
      <c r="D45" s="65"/>
      <c r="E45" s="28">
        <f t="shared" si="8"/>
        <v>0</v>
      </c>
      <c r="F45" s="92">
        <f t="shared" si="15"/>
        <v>0</v>
      </c>
      <c r="G45" s="64"/>
      <c r="H45" s="65"/>
      <c r="I45" s="28">
        <f t="shared" si="9"/>
        <v>0</v>
      </c>
      <c r="J45" s="92">
        <f t="shared" si="10"/>
        <v>0</v>
      </c>
      <c r="K45" s="64"/>
      <c r="L45" s="65"/>
      <c r="M45" s="28">
        <f t="shared" si="11"/>
        <v>0</v>
      </c>
      <c r="N45" s="96">
        <f t="shared" si="12"/>
        <v>0</v>
      </c>
      <c r="O45" s="66">
        <f t="shared" si="13"/>
        <v>0</v>
      </c>
      <c r="P45" s="67">
        <f t="shared" si="14"/>
        <v>0</v>
      </c>
    </row>
    <row r="46" spans="1:16" ht="15.75">
      <c r="A46" s="33">
        <v>42</v>
      </c>
      <c r="B46" s="84" t="s">
        <v>62</v>
      </c>
      <c r="C46" s="64"/>
      <c r="D46" s="65"/>
      <c r="E46" s="28">
        <f t="shared" si="8"/>
        <v>0</v>
      </c>
      <c r="F46" s="92">
        <f t="shared" si="15"/>
        <v>0</v>
      </c>
      <c r="G46" s="64"/>
      <c r="H46" s="65"/>
      <c r="I46" s="28">
        <f t="shared" si="9"/>
        <v>0</v>
      </c>
      <c r="J46" s="92">
        <f t="shared" si="10"/>
        <v>0</v>
      </c>
      <c r="K46" s="64"/>
      <c r="L46" s="65"/>
      <c r="M46" s="28">
        <f t="shared" si="11"/>
        <v>0</v>
      </c>
      <c r="N46" s="96">
        <f t="shared" si="12"/>
        <v>0</v>
      </c>
      <c r="O46" s="66">
        <f t="shared" si="13"/>
        <v>0</v>
      </c>
      <c r="P46" s="67">
        <f t="shared" si="14"/>
        <v>0</v>
      </c>
    </row>
    <row r="47" spans="1:16" ht="15.75">
      <c r="A47" s="33">
        <v>43</v>
      </c>
      <c r="B47" s="84" t="s">
        <v>63</v>
      </c>
      <c r="C47" s="64"/>
      <c r="D47" s="65"/>
      <c r="E47" s="28">
        <f t="shared" si="8"/>
        <v>0</v>
      </c>
      <c r="F47" s="92">
        <f t="shared" si="15"/>
        <v>0</v>
      </c>
      <c r="G47" s="64"/>
      <c r="H47" s="65"/>
      <c r="I47" s="28">
        <f t="shared" si="9"/>
        <v>0</v>
      </c>
      <c r="J47" s="92">
        <f t="shared" si="10"/>
        <v>0</v>
      </c>
      <c r="K47" s="64"/>
      <c r="L47" s="65"/>
      <c r="M47" s="28">
        <f t="shared" si="11"/>
        <v>0</v>
      </c>
      <c r="N47" s="96">
        <f t="shared" si="12"/>
        <v>0</v>
      </c>
      <c r="O47" s="66">
        <f t="shared" si="13"/>
        <v>0</v>
      </c>
      <c r="P47" s="67">
        <f t="shared" si="14"/>
        <v>0</v>
      </c>
    </row>
    <row r="48" spans="1:16" ht="15.75">
      <c r="A48" s="33">
        <v>44</v>
      </c>
      <c r="B48" s="84" t="s">
        <v>64</v>
      </c>
      <c r="C48" s="64"/>
      <c r="D48" s="65"/>
      <c r="E48" s="28">
        <f t="shared" si="8"/>
        <v>0</v>
      </c>
      <c r="F48" s="92">
        <f t="shared" si="15"/>
        <v>0</v>
      </c>
      <c r="G48" s="64"/>
      <c r="H48" s="65"/>
      <c r="I48" s="28">
        <f t="shared" si="9"/>
        <v>0</v>
      </c>
      <c r="J48" s="92">
        <f t="shared" si="10"/>
        <v>0</v>
      </c>
      <c r="K48" s="64"/>
      <c r="L48" s="65"/>
      <c r="M48" s="28">
        <f t="shared" si="11"/>
        <v>0</v>
      </c>
      <c r="N48" s="96">
        <f t="shared" si="12"/>
        <v>0</v>
      </c>
      <c r="O48" s="66">
        <f t="shared" si="13"/>
        <v>0</v>
      </c>
      <c r="P48" s="67">
        <f t="shared" si="14"/>
        <v>0</v>
      </c>
    </row>
    <row r="49" spans="1:16" ht="15.75">
      <c r="A49" s="33">
        <v>45</v>
      </c>
      <c r="B49" s="84" t="s">
        <v>65</v>
      </c>
      <c r="C49" s="64"/>
      <c r="D49" s="65"/>
      <c r="E49" s="28">
        <f t="shared" si="8"/>
        <v>0</v>
      </c>
      <c r="F49" s="92">
        <f t="shared" si="15"/>
        <v>0</v>
      </c>
      <c r="G49" s="64"/>
      <c r="H49" s="65"/>
      <c r="I49" s="28">
        <f t="shared" si="9"/>
        <v>0</v>
      </c>
      <c r="J49" s="92">
        <f t="shared" si="10"/>
        <v>0</v>
      </c>
      <c r="K49" s="64"/>
      <c r="L49" s="65"/>
      <c r="M49" s="28">
        <f t="shared" si="11"/>
        <v>0</v>
      </c>
      <c r="N49" s="96">
        <f t="shared" si="12"/>
        <v>0</v>
      </c>
      <c r="O49" s="66">
        <f t="shared" si="13"/>
        <v>0</v>
      </c>
      <c r="P49" s="67">
        <f t="shared" si="14"/>
        <v>0</v>
      </c>
    </row>
    <row r="50" spans="1:16" ht="15.75">
      <c r="A50" s="33">
        <v>46</v>
      </c>
      <c r="B50" s="84" t="s">
        <v>66</v>
      </c>
      <c r="C50" s="64"/>
      <c r="D50" s="65"/>
      <c r="E50" s="28">
        <f t="shared" si="8"/>
        <v>0</v>
      </c>
      <c r="F50" s="92">
        <f t="shared" si="15"/>
        <v>0</v>
      </c>
      <c r="G50" s="64"/>
      <c r="H50" s="65"/>
      <c r="I50" s="28">
        <f t="shared" si="9"/>
        <v>0</v>
      </c>
      <c r="J50" s="92">
        <f t="shared" si="10"/>
        <v>0</v>
      </c>
      <c r="K50" s="64"/>
      <c r="L50" s="65"/>
      <c r="M50" s="28">
        <f t="shared" si="11"/>
        <v>0</v>
      </c>
      <c r="N50" s="96">
        <f t="shared" si="12"/>
        <v>0</v>
      </c>
      <c r="O50" s="66">
        <f t="shared" si="13"/>
        <v>0</v>
      </c>
      <c r="P50" s="67">
        <f t="shared" si="14"/>
        <v>0</v>
      </c>
    </row>
    <row r="51" spans="1:16" ht="15.75">
      <c r="A51" s="33">
        <v>47</v>
      </c>
      <c r="B51" s="84" t="s">
        <v>67</v>
      </c>
      <c r="C51" s="64"/>
      <c r="D51" s="65"/>
      <c r="E51" s="28">
        <f t="shared" si="8"/>
        <v>0</v>
      </c>
      <c r="F51" s="92">
        <f t="shared" si="15"/>
        <v>0</v>
      </c>
      <c r="G51" s="64"/>
      <c r="H51" s="65"/>
      <c r="I51" s="28">
        <f t="shared" si="9"/>
        <v>0</v>
      </c>
      <c r="J51" s="92">
        <f t="shared" si="10"/>
        <v>0</v>
      </c>
      <c r="K51" s="64"/>
      <c r="L51" s="65"/>
      <c r="M51" s="28">
        <f t="shared" si="11"/>
        <v>0</v>
      </c>
      <c r="N51" s="96">
        <f t="shared" si="12"/>
        <v>0</v>
      </c>
      <c r="O51" s="66">
        <f t="shared" si="13"/>
        <v>0</v>
      </c>
      <c r="P51" s="67">
        <f t="shared" si="14"/>
        <v>0</v>
      </c>
    </row>
    <row r="52" spans="1:16" ht="15.75">
      <c r="A52" s="33">
        <v>48</v>
      </c>
      <c r="B52" s="84" t="s">
        <v>68</v>
      </c>
      <c r="C52" s="64"/>
      <c r="D52" s="65"/>
      <c r="E52" s="28">
        <f t="shared" si="8"/>
        <v>0</v>
      </c>
      <c r="F52" s="92">
        <f t="shared" si="15"/>
        <v>0</v>
      </c>
      <c r="G52" s="64"/>
      <c r="H52" s="65"/>
      <c r="I52" s="28">
        <f t="shared" si="9"/>
        <v>0</v>
      </c>
      <c r="J52" s="92">
        <f t="shared" si="10"/>
        <v>0</v>
      </c>
      <c r="K52" s="64"/>
      <c r="L52" s="65"/>
      <c r="M52" s="28">
        <f t="shared" si="11"/>
        <v>0</v>
      </c>
      <c r="N52" s="96">
        <f t="shared" si="12"/>
        <v>0</v>
      </c>
      <c r="O52" s="66">
        <f t="shared" si="13"/>
        <v>0</v>
      </c>
      <c r="P52" s="67">
        <f t="shared" si="14"/>
        <v>0</v>
      </c>
    </row>
    <row r="53" spans="1:16" ht="15.75">
      <c r="A53" s="33">
        <v>49</v>
      </c>
      <c r="B53" s="84" t="s">
        <v>69</v>
      </c>
      <c r="C53" s="64"/>
      <c r="D53" s="65"/>
      <c r="E53" s="28">
        <f t="shared" si="8"/>
        <v>0</v>
      </c>
      <c r="F53" s="92">
        <f t="shared" si="15"/>
        <v>0</v>
      </c>
      <c r="G53" s="64"/>
      <c r="H53" s="65"/>
      <c r="I53" s="28">
        <f t="shared" si="9"/>
        <v>0</v>
      </c>
      <c r="J53" s="92">
        <f t="shared" si="10"/>
        <v>0</v>
      </c>
      <c r="K53" s="64"/>
      <c r="L53" s="65"/>
      <c r="M53" s="28">
        <f t="shared" si="11"/>
        <v>0</v>
      </c>
      <c r="N53" s="96">
        <f t="shared" si="12"/>
        <v>0</v>
      </c>
      <c r="O53" s="66">
        <f t="shared" si="13"/>
        <v>0</v>
      </c>
      <c r="P53" s="67">
        <f t="shared" si="14"/>
        <v>0</v>
      </c>
    </row>
    <row r="54" spans="1:16" ht="15.75">
      <c r="A54" s="33">
        <v>50</v>
      </c>
      <c r="B54" s="84" t="s">
        <v>70</v>
      </c>
      <c r="C54" s="64"/>
      <c r="D54" s="65"/>
      <c r="E54" s="28">
        <f t="shared" si="8"/>
        <v>0</v>
      </c>
      <c r="F54" s="92">
        <f t="shared" si="15"/>
        <v>0</v>
      </c>
      <c r="G54" s="64"/>
      <c r="H54" s="65"/>
      <c r="I54" s="28">
        <f t="shared" si="9"/>
        <v>0</v>
      </c>
      <c r="J54" s="92">
        <f t="shared" si="10"/>
        <v>0</v>
      </c>
      <c r="K54" s="64"/>
      <c r="L54" s="65"/>
      <c r="M54" s="28">
        <f t="shared" si="11"/>
        <v>0</v>
      </c>
      <c r="N54" s="96">
        <f t="shared" si="12"/>
        <v>0</v>
      </c>
      <c r="O54" s="66">
        <f t="shared" si="13"/>
        <v>0</v>
      </c>
      <c r="P54" s="67">
        <f t="shared" si="14"/>
        <v>0</v>
      </c>
    </row>
    <row r="55" spans="1:16" ht="15.75">
      <c r="A55" s="33">
        <v>51</v>
      </c>
      <c r="B55" s="84" t="s">
        <v>71</v>
      </c>
      <c r="C55" s="64"/>
      <c r="D55" s="65"/>
      <c r="E55" s="28">
        <f t="shared" si="8"/>
        <v>0</v>
      </c>
      <c r="F55" s="92">
        <f t="shared" si="15"/>
        <v>0</v>
      </c>
      <c r="G55" s="64"/>
      <c r="H55" s="65"/>
      <c r="I55" s="28">
        <f t="shared" si="9"/>
        <v>0</v>
      </c>
      <c r="J55" s="92">
        <f t="shared" si="10"/>
        <v>0</v>
      </c>
      <c r="K55" s="64"/>
      <c r="L55" s="65"/>
      <c r="M55" s="28">
        <f t="shared" si="11"/>
        <v>0</v>
      </c>
      <c r="N55" s="96">
        <f t="shared" si="12"/>
        <v>0</v>
      </c>
      <c r="O55" s="66">
        <f t="shared" si="13"/>
        <v>0</v>
      </c>
      <c r="P55" s="67">
        <f t="shared" si="14"/>
        <v>0</v>
      </c>
    </row>
    <row r="56" spans="1:16" ht="15.75">
      <c r="A56" s="33">
        <v>52</v>
      </c>
      <c r="B56" s="84" t="s">
        <v>72</v>
      </c>
      <c r="C56" s="64"/>
      <c r="D56" s="65"/>
      <c r="E56" s="28">
        <f t="shared" si="8"/>
        <v>0</v>
      </c>
      <c r="F56" s="92">
        <f t="shared" si="15"/>
        <v>0</v>
      </c>
      <c r="G56" s="64"/>
      <c r="H56" s="65"/>
      <c r="I56" s="28">
        <f t="shared" si="9"/>
        <v>0</v>
      </c>
      <c r="J56" s="92">
        <f t="shared" si="10"/>
        <v>0</v>
      </c>
      <c r="K56" s="64"/>
      <c r="L56" s="65"/>
      <c r="M56" s="28">
        <f t="shared" si="11"/>
        <v>0</v>
      </c>
      <c r="N56" s="96">
        <f t="shared" si="12"/>
        <v>0</v>
      </c>
      <c r="O56" s="66">
        <f t="shared" si="13"/>
        <v>0</v>
      </c>
      <c r="P56" s="67">
        <f t="shared" si="14"/>
        <v>0</v>
      </c>
    </row>
    <row r="57" spans="1:16" ht="15.75">
      <c r="A57" s="33">
        <v>53</v>
      </c>
      <c r="B57" s="84" t="s">
        <v>73</v>
      </c>
      <c r="C57" s="64"/>
      <c r="D57" s="65"/>
      <c r="E57" s="28">
        <f t="shared" si="8"/>
        <v>0</v>
      </c>
      <c r="F57" s="92">
        <f t="shared" si="15"/>
        <v>0</v>
      </c>
      <c r="G57" s="64"/>
      <c r="H57" s="65"/>
      <c r="I57" s="28">
        <f t="shared" si="9"/>
        <v>0</v>
      </c>
      <c r="J57" s="92">
        <f t="shared" si="10"/>
        <v>0</v>
      </c>
      <c r="K57" s="64"/>
      <c r="L57" s="65"/>
      <c r="M57" s="28">
        <f t="shared" si="11"/>
        <v>0</v>
      </c>
      <c r="N57" s="96">
        <f t="shared" si="12"/>
        <v>0</v>
      </c>
      <c r="O57" s="66">
        <f t="shared" si="13"/>
        <v>0</v>
      </c>
      <c r="P57" s="67">
        <f t="shared" si="14"/>
        <v>0</v>
      </c>
    </row>
    <row r="58" spans="1:16" ht="15.75">
      <c r="A58" s="33">
        <v>54</v>
      </c>
      <c r="B58" s="84" t="s">
        <v>74</v>
      </c>
      <c r="C58" s="64"/>
      <c r="D58" s="65"/>
      <c r="E58" s="28">
        <f t="shared" si="8"/>
        <v>0</v>
      </c>
      <c r="F58" s="92">
        <f t="shared" si="15"/>
        <v>0</v>
      </c>
      <c r="G58" s="64"/>
      <c r="H58" s="65"/>
      <c r="I58" s="28">
        <f t="shared" si="9"/>
        <v>0</v>
      </c>
      <c r="J58" s="92">
        <f t="shared" si="10"/>
        <v>0</v>
      </c>
      <c r="K58" s="64"/>
      <c r="L58" s="65"/>
      <c r="M58" s="28">
        <f t="shared" si="11"/>
        <v>0</v>
      </c>
      <c r="N58" s="96">
        <f t="shared" si="12"/>
        <v>0</v>
      </c>
      <c r="O58" s="66">
        <f t="shared" si="13"/>
        <v>0</v>
      </c>
      <c r="P58" s="67">
        <f t="shared" si="14"/>
        <v>0</v>
      </c>
    </row>
    <row r="59" spans="1:16" ht="15.75">
      <c r="A59" s="33">
        <v>55</v>
      </c>
      <c r="B59" s="84" t="s">
        <v>75</v>
      </c>
      <c r="C59" s="64"/>
      <c r="D59" s="65"/>
      <c r="E59" s="28">
        <f t="shared" si="8"/>
        <v>0</v>
      </c>
      <c r="F59" s="92">
        <f t="shared" si="15"/>
        <v>0</v>
      </c>
      <c r="G59" s="64"/>
      <c r="H59" s="65"/>
      <c r="I59" s="28">
        <f t="shared" si="9"/>
        <v>0</v>
      </c>
      <c r="J59" s="92">
        <f t="shared" si="10"/>
        <v>0</v>
      </c>
      <c r="K59" s="64"/>
      <c r="L59" s="65"/>
      <c r="M59" s="28">
        <f t="shared" si="11"/>
        <v>0</v>
      </c>
      <c r="N59" s="96">
        <f t="shared" si="12"/>
        <v>0</v>
      </c>
      <c r="O59" s="66">
        <f t="shared" si="13"/>
        <v>0</v>
      </c>
      <c r="P59" s="67">
        <f t="shared" si="14"/>
        <v>0</v>
      </c>
    </row>
    <row r="60" spans="1:16" ht="15.75">
      <c r="A60" s="33">
        <v>56</v>
      </c>
      <c r="B60" s="84" t="s">
        <v>76</v>
      </c>
      <c r="C60" s="64"/>
      <c r="D60" s="65"/>
      <c r="E60" s="28">
        <f t="shared" si="8"/>
        <v>0</v>
      </c>
      <c r="F60" s="92">
        <f t="shared" si="15"/>
        <v>0</v>
      </c>
      <c r="G60" s="64"/>
      <c r="H60" s="65"/>
      <c r="I60" s="28">
        <f t="shared" si="9"/>
        <v>0</v>
      </c>
      <c r="J60" s="92">
        <f t="shared" si="10"/>
        <v>0</v>
      </c>
      <c r="K60" s="64"/>
      <c r="L60" s="65"/>
      <c r="M60" s="28">
        <f t="shared" si="11"/>
        <v>0</v>
      </c>
      <c r="N60" s="96">
        <f t="shared" si="12"/>
        <v>0</v>
      </c>
      <c r="O60" s="66">
        <f t="shared" si="13"/>
        <v>0</v>
      </c>
      <c r="P60" s="67">
        <f t="shared" si="14"/>
        <v>0</v>
      </c>
    </row>
    <row r="61" spans="1:16" ht="15.75">
      <c r="A61" s="33">
        <v>57</v>
      </c>
      <c r="B61" s="84" t="s">
        <v>77</v>
      </c>
      <c r="C61" s="64"/>
      <c r="D61" s="65"/>
      <c r="E61" s="28">
        <f t="shared" si="8"/>
        <v>0</v>
      </c>
      <c r="F61" s="92">
        <f t="shared" si="15"/>
        <v>0</v>
      </c>
      <c r="G61" s="64"/>
      <c r="H61" s="65"/>
      <c r="I61" s="28">
        <f t="shared" si="9"/>
        <v>0</v>
      </c>
      <c r="J61" s="92">
        <f t="shared" si="10"/>
        <v>0</v>
      </c>
      <c r="K61" s="64"/>
      <c r="L61" s="65"/>
      <c r="M61" s="28">
        <f t="shared" si="11"/>
        <v>0</v>
      </c>
      <c r="N61" s="96">
        <f t="shared" si="12"/>
        <v>0</v>
      </c>
      <c r="O61" s="66">
        <f t="shared" si="13"/>
        <v>0</v>
      </c>
      <c r="P61" s="67">
        <f t="shared" si="14"/>
        <v>0</v>
      </c>
    </row>
    <row r="62" spans="1:16" ht="15.75">
      <c r="A62" s="33">
        <v>58</v>
      </c>
      <c r="B62" s="84" t="s">
        <v>78</v>
      </c>
      <c r="C62" s="64"/>
      <c r="D62" s="65"/>
      <c r="E62" s="28">
        <f t="shared" si="8"/>
        <v>0</v>
      </c>
      <c r="F62" s="92">
        <f t="shared" si="15"/>
        <v>0</v>
      </c>
      <c r="G62" s="64"/>
      <c r="H62" s="65"/>
      <c r="I62" s="28">
        <f t="shared" si="9"/>
        <v>0</v>
      </c>
      <c r="J62" s="92">
        <f t="shared" si="10"/>
        <v>0</v>
      </c>
      <c r="K62" s="64"/>
      <c r="L62" s="65"/>
      <c r="M62" s="28">
        <f t="shared" si="11"/>
        <v>0</v>
      </c>
      <c r="N62" s="96">
        <f t="shared" si="12"/>
        <v>0</v>
      </c>
      <c r="O62" s="66">
        <f t="shared" si="13"/>
        <v>0</v>
      </c>
      <c r="P62" s="67">
        <f t="shared" si="14"/>
        <v>0</v>
      </c>
    </row>
    <row r="63" spans="1:16" ht="15.75">
      <c r="A63" s="33">
        <v>59</v>
      </c>
      <c r="B63" s="84" t="s">
        <v>79</v>
      </c>
      <c r="C63" s="64"/>
      <c r="D63" s="65"/>
      <c r="E63" s="28">
        <f t="shared" si="8"/>
        <v>0</v>
      </c>
      <c r="F63" s="92">
        <f t="shared" si="15"/>
        <v>0</v>
      </c>
      <c r="G63" s="64"/>
      <c r="H63" s="65"/>
      <c r="I63" s="28">
        <f t="shared" si="9"/>
        <v>0</v>
      </c>
      <c r="J63" s="92">
        <f t="shared" si="10"/>
        <v>0</v>
      </c>
      <c r="K63" s="64"/>
      <c r="L63" s="65"/>
      <c r="M63" s="28">
        <f t="shared" si="11"/>
        <v>0</v>
      </c>
      <c r="N63" s="96">
        <f t="shared" si="12"/>
        <v>0</v>
      </c>
      <c r="O63" s="66">
        <f t="shared" si="13"/>
        <v>0</v>
      </c>
      <c r="P63" s="67">
        <f t="shared" si="14"/>
        <v>0</v>
      </c>
    </row>
    <row r="64" spans="1:16" ht="15.75">
      <c r="A64" s="33">
        <v>60</v>
      </c>
      <c r="B64" s="84" t="s">
        <v>80</v>
      </c>
      <c r="C64" s="64"/>
      <c r="D64" s="65"/>
      <c r="E64" s="28">
        <f t="shared" si="8"/>
        <v>0</v>
      </c>
      <c r="F64" s="92">
        <f t="shared" si="15"/>
        <v>0</v>
      </c>
      <c r="G64" s="64"/>
      <c r="H64" s="65"/>
      <c r="I64" s="28">
        <f t="shared" si="9"/>
        <v>0</v>
      </c>
      <c r="J64" s="92">
        <f t="shared" si="10"/>
        <v>0</v>
      </c>
      <c r="K64" s="64"/>
      <c r="L64" s="65"/>
      <c r="M64" s="28">
        <f t="shared" si="11"/>
        <v>0</v>
      </c>
      <c r="N64" s="96">
        <f t="shared" si="12"/>
        <v>0</v>
      </c>
      <c r="O64" s="66">
        <f t="shared" si="13"/>
        <v>0</v>
      </c>
      <c r="P64" s="67">
        <f t="shared" si="14"/>
        <v>0</v>
      </c>
    </row>
    <row r="65" spans="1:16" ht="15.75">
      <c r="A65" s="33">
        <v>61</v>
      </c>
      <c r="B65" s="84" t="s">
        <v>81</v>
      </c>
      <c r="C65" s="64"/>
      <c r="D65" s="65"/>
      <c r="E65" s="28">
        <f t="shared" si="8"/>
        <v>0</v>
      </c>
      <c r="F65" s="92">
        <f t="shared" si="15"/>
        <v>0</v>
      </c>
      <c r="G65" s="64"/>
      <c r="H65" s="65"/>
      <c r="I65" s="28">
        <f t="shared" si="9"/>
        <v>0</v>
      </c>
      <c r="J65" s="92">
        <f t="shared" si="10"/>
        <v>0</v>
      </c>
      <c r="K65" s="64"/>
      <c r="L65" s="65"/>
      <c r="M65" s="28">
        <f t="shared" si="11"/>
        <v>0</v>
      </c>
      <c r="N65" s="96">
        <f t="shared" si="12"/>
        <v>0</v>
      </c>
      <c r="O65" s="66">
        <f t="shared" si="13"/>
        <v>0</v>
      </c>
      <c r="P65" s="67">
        <f t="shared" si="14"/>
        <v>0</v>
      </c>
    </row>
    <row r="66" spans="1:16" ht="15.75">
      <c r="A66" s="33">
        <v>62</v>
      </c>
      <c r="B66" s="84" t="s">
        <v>82</v>
      </c>
      <c r="C66" s="64"/>
      <c r="D66" s="65"/>
      <c r="E66" s="28">
        <f t="shared" si="8"/>
        <v>0</v>
      </c>
      <c r="F66" s="92">
        <f t="shared" si="15"/>
        <v>0</v>
      </c>
      <c r="G66" s="64"/>
      <c r="H66" s="65"/>
      <c r="I66" s="28">
        <f t="shared" si="9"/>
        <v>0</v>
      </c>
      <c r="J66" s="92">
        <f t="shared" si="10"/>
        <v>0</v>
      </c>
      <c r="K66" s="64"/>
      <c r="L66" s="65"/>
      <c r="M66" s="28">
        <f t="shared" si="11"/>
        <v>0</v>
      </c>
      <c r="N66" s="96">
        <f t="shared" si="12"/>
        <v>0</v>
      </c>
      <c r="O66" s="66">
        <f t="shared" si="13"/>
        <v>0</v>
      </c>
      <c r="P66" s="67">
        <f t="shared" si="14"/>
        <v>0</v>
      </c>
    </row>
    <row r="67" spans="1:16" ht="15.75">
      <c r="A67" s="33">
        <v>63</v>
      </c>
      <c r="B67" s="84" t="s">
        <v>83</v>
      </c>
      <c r="C67" s="64"/>
      <c r="D67" s="65"/>
      <c r="E67" s="28">
        <f t="shared" si="8"/>
        <v>0</v>
      </c>
      <c r="F67" s="92">
        <f t="shared" si="15"/>
        <v>0</v>
      </c>
      <c r="G67" s="64"/>
      <c r="H67" s="65"/>
      <c r="I67" s="28">
        <f t="shared" si="9"/>
        <v>0</v>
      </c>
      <c r="J67" s="92">
        <f t="shared" si="10"/>
        <v>0</v>
      </c>
      <c r="K67" s="64"/>
      <c r="L67" s="65"/>
      <c r="M67" s="28">
        <f t="shared" si="11"/>
        <v>0</v>
      </c>
      <c r="N67" s="96">
        <f t="shared" si="12"/>
        <v>0</v>
      </c>
      <c r="O67" s="66">
        <f t="shared" si="13"/>
        <v>0</v>
      </c>
      <c r="P67" s="67">
        <f t="shared" si="14"/>
        <v>0</v>
      </c>
    </row>
    <row r="68" spans="1:16" ht="16.5" thickBot="1">
      <c r="A68" s="41">
        <v>64</v>
      </c>
      <c r="B68" s="85" t="s">
        <v>84</v>
      </c>
      <c r="C68" s="68"/>
      <c r="D68" s="69"/>
      <c r="E68" s="37">
        <f t="shared" si="8"/>
        <v>0</v>
      </c>
      <c r="F68" s="93">
        <f t="shared" si="15"/>
        <v>0</v>
      </c>
      <c r="G68" s="68"/>
      <c r="H68" s="69"/>
      <c r="I68" s="37">
        <f t="shared" si="9"/>
        <v>0</v>
      </c>
      <c r="J68" s="94">
        <v>0</v>
      </c>
      <c r="K68" s="68"/>
      <c r="L68" s="69"/>
      <c r="M68" s="37">
        <f t="shared" si="11"/>
        <v>0</v>
      </c>
      <c r="N68" s="97">
        <f t="shared" si="12"/>
        <v>0</v>
      </c>
      <c r="O68" s="70">
        <f t="shared" si="13"/>
        <v>0</v>
      </c>
      <c r="P68" s="71">
        <f t="shared" si="14"/>
        <v>0</v>
      </c>
    </row>
    <row r="69" spans="1:16" ht="15.75">
      <c r="A69" s="52"/>
      <c r="B69" s="52"/>
      <c r="C69" s="52" t="e">
        <f>SUM(C5:C68)</f>
        <v>#REF!</v>
      </c>
      <c r="D69" s="52" t="e">
        <f>SUM(D5:D68)</f>
        <v>#REF!</v>
      </c>
      <c r="E69" s="72" t="e">
        <f>SUM(E5:E68)</f>
        <v>#REF!</v>
      </c>
      <c r="F69" s="73" t="e">
        <f>SUM(F5:F68)</f>
        <v>#N/A</v>
      </c>
      <c r="G69" s="52"/>
      <c r="H69" s="52"/>
      <c r="I69" s="72" t="e">
        <f>SUM(I5:I68)</f>
        <v>#N/A</v>
      </c>
      <c r="J69" s="72" t="e">
        <f>SUM(J5:J68)</f>
        <v>#N/A</v>
      </c>
      <c r="K69" s="52"/>
      <c r="L69" s="52"/>
      <c r="M69" s="72">
        <f>SUM(M5:M68)</f>
        <v>0</v>
      </c>
      <c r="N69" s="72">
        <f>SUM(N5:N68)</f>
        <v>0</v>
      </c>
      <c r="O69" s="72" t="e">
        <f>SUM(O5:O68)</f>
        <v>#N/A</v>
      </c>
      <c r="P69" s="72" t="e">
        <f>SUM(P5:P68)</f>
        <v>#REF!</v>
      </c>
    </row>
    <row r="70" spans="1:16" ht="15.75">
      <c r="A70" s="52"/>
      <c r="B70" s="23" t="s">
        <v>15</v>
      </c>
      <c r="C70" s="52"/>
      <c r="D70" s="52"/>
      <c r="E70" s="52"/>
      <c r="F70" s="51"/>
      <c r="G70" s="52"/>
      <c r="H70" s="52"/>
      <c r="I70" s="52"/>
      <c r="J70" s="52"/>
      <c r="K70" s="52"/>
      <c r="L70" s="52"/>
      <c r="M70" s="52"/>
      <c r="N70" s="52"/>
      <c r="O70" s="52"/>
      <c r="P70" s="52"/>
    </row>
    <row r="71" spans="1:16" ht="15.75">
      <c r="A71" s="52"/>
      <c r="B71" s="52"/>
      <c r="C71" s="52"/>
      <c r="D71" s="52"/>
      <c r="E71" s="52"/>
      <c r="F71" s="51"/>
      <c r="G71" s="52"/>
      <c r="H71" s="52"/>
      <c r="I71" s="52"/>
      <c r="J71" s="52"/>
      <c r="K71" s="52"/>
      <c r="L71" s="52"/>
      <c r="M71" s="52"/>
      <c r="N71" s="52"/>
      <c r="O71" s="52"/>
      <c r="P71" s="52"/>
    </row>
    <row r="72" spans="1:16" ht="15.75">
      <c r="A72" s="52"/>
      <c r="B72" s="52"/>
      <c r="C72" s="52"/>
      <c r="D72" s="52"/>
      <c r="E72" s="52"/>
      <c r="F72" s="51"/>
      <c r="G72" s="52"/>
      <c r="H72" s="52"/>
      <c r="I72" s="52"/>
      <c r="J72" s="52"/>
      <c r="K72" s="52"/>
      <c r="L72" s="52"/>
      <c r="M72" s="52"/>
      <c r="N72" s="52"/>
      <c r="O72" s="52"/>
      <c r="P72" s="52"/>
    </row>
  </sheetData>
  <mergeCells count="4">
    <mergeCell ref="O3:P3"/>
    <mergeCell ref="C3:F3"/>
    <mergeCell ref="G3:J3"/>
    <mergeCell ref="K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Classement</vt:lpstr>
      <vt:lpstr>Explication</vt:lpstr>
      <vt:lpstr>Résultats</vt:lpstr>
      <vt:lpstr>Feuil1</vt:lpstr>
      <vt:lpstr>Feuil3</vt:lpstr>
      <vt:lpstr>Résultats!Zone_d_impression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cp:lastPrinted>2017-07-17T08:31:35Z</cp:lastPrinted>
  <dcterms:created xsi:type="dcterms:W3CDTF">2015-01-27T08:57:58Z</dcterms:created>
  <dcterms:modified xsi:type="dcterms:W3CDTF">2021-02-02T15:34:33Z</dcterms:modified>
</cp:coreProperties>
</file>